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<sst xmlns="http://schemas.openxmlformats.org/spreadsheetml/2006/main" count="3078" uniqueCount="2695">
  <si>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</si>
  <si>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</si>
  <si>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</si>
  <si>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</si>
  <si>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</si>
  <si>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</si>
  <si>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</si>
  <si>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</si>
  <si>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</si>
  <si>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</si>
  <si>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</si>
  <si>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</si>
  <si>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</si>
  <si>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</si>
  <si>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</si>
  <si>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</si>
  <si>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</si>
  <si>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</si>
  <si>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</si>
  <si>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</si>
  <si>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</si>
  <si>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</si>
  <si>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</si>
  <si>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</si>
  <si>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</si>
  <si>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</si>
  <si>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</si>
  <si>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</si>
  <si>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</si>
  <si>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</si>
  <si>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</si>
  <si>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</si>
  <si>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</si>
  <si>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</si>
  <si>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</si>
  <si>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</si>
  <si>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</si>
  <si>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</si>
  <si>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</si>
  <si>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</si>
  <si>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</si>
  <si>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</si>
  <si>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</si>
  <si>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</si>
  <si>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</si>
  <si>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</si>
  <si>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</si>
  <si>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</si>
  <si>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</si>
  <si>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</si>
  <si>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</si>
  <si>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</si>
  <si>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</si>
  <si>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</si>
  <si>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</si>
  <si>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</si>
  <si>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</si>
  <si>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</si>
  <si>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</si>
  <si>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</si>
  <si>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</si>
  <si>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</si>
  <si>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</si>
  <si>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</si>
  <si>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</si>
  <si>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</si>
  <si>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</si>
  <si>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</si>
  <si>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</si>
  <si>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</si>
  <si>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</si>
  <si>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</si>
  <si>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</si>
  <si>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</si>
  <si>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</si>
  <si>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</si>
  <si>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</si>
  <si>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</si>
  <si>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</si>
  <si>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</si>
  <si>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</si>
  <si>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</si>
  <si>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</si>
  <si>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</si>
  <si>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</si>
  <si>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</si>
  <si>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</si>
  <si>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</si>
  <si>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</si>
  <si>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</si>
  <si>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</si>
  <si>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</si>
  <si>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</si>
  <si>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</si>
  <si>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</si>
  <si>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</si>
  <si>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</si>
  <si>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</si>
  <si>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</si>
  <si>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</si>
  <si>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</si>
  <si>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</si>
  <si>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</si>
  <si>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</si>
  <si>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</si>
  <si>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</si>
  <si>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</si>
  <si>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</si>
  <si>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</si>
  <si>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</si>
  <si>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</si>
  <si>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</si>
  <si>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</si>
  <si>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</si>
  <si>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</si>
  <si>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</si>
  <si>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</si>
  <si>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</si>
  <si>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</si>
  <si>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</si>
  <si>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</si>
  <si>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</si>
  <si>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</si>
  <si>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</si>
  <si>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</si>
  <si>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</si>
  <si>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</si>
  <si>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</si>
  <si>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</si>
  <si>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</si>
  <si>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</si>
  <si>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</si>
  <si>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</si>
  <si>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</si>
  <si>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</si>
  <si>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</si>
  <si>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</si>
  <si>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</si>
  <si>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</si>
  <si>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</si>
  <si>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</si>
  <si>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</si>
  <si>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</si>
  <si>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</si>
  <si>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</si>
  <si>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</si>
  <si>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</si>
  <si>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</si>
  <si>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</si>
  <si>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</si>
  <si>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</si>
  <si>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</si>
  <si>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</si>
  <si>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</si>
  <si>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</si>
  <si>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</si>
  <si>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</si>
  <si>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</si>
  <si>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</si>
  <si>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</si>
  <si>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</si>
  <si>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</si>
  <si>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</si>
  <si>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</si>
  <si>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</si>
  <si>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</si>
  <si>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</si>
  <si>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</si>
  <si>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</si>
  <si>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</si>
  <si>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</si>
  <si>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</si>
  <si>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</si>
  <si>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</si>
  <si>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</si>
  <si>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</si>
  <si>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</si>
  <si>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</si>
  <si>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</si>
  <si>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</si>
  <si>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</si>
  <si>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</si>
  <si>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</si>
  <si>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</si>
  <si>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</si>
  <si>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</si>
  <si>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</si>
  <si>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</si>
  <si>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</si>
  <si>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</si>
  <si>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</si>
  <si>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</si>
  <si>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</si>
  <si>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</si>
  <si>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</si>
  <si>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</si>
  <si>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</si>
  <si>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</si>
  <si>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</si>
  <si>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</si>
  <si>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</si>
  <si>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</si>
  <si>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</si>
  <si>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</si>
  <si>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</si>
  <si>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</si>
  <si>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</si>
  <si>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</si>
  <si>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</si>
  <si>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</si>
  <si>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</si>
  <si>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</si>
  <si>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</si>
  <si>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</si>
  <si>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</si>
  <si>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</si>
  <si>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</si>
  <si>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</si>
  <si>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</si>
  <si>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</si>
  <si>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</si>
  <si>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</si>
  <si>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</si>
  <si>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</si>
  <si>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</si>
  <si>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</si>
  <si>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</si>
  <si>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</si>
  <si>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</si>
  <si>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</si>
  <si>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</si>
  <si>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</si>
  <si>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</si>
  <si>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</si>
  <si>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</si>
  <si>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</si>
  <si>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</si>
  <si>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</si>
  <si>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</si>
  <si>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</si>
  <si>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</si>
  <si>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</si>
  <si>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</si>
  <si>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</si>
  <si>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</si>
  <si>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</si>
  <si>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</si>
  <si>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</si>
  <si>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</si>
  <si>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</si>
  <si>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</si>
  <si>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</si>
  <si>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</si>
  <si>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</si>
  <si>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</si>
  <si>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</si>
  <si>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</si>
  <si>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</si>
  <si>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</si>
  <si>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</si>
  <si>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</si>
  <si>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</si>
  <si>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</si>
  <si>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</si>
  <si>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</si>
  <si>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</si>
  <si>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</si>
  <si>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</si>
  <si>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</si>
  <si>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</si>
  <si>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</si>
  <si>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</si>
  <si>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</si>
  <si>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</si>
  <si>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</si>
  <si>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</si>
  <si>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</si>
  <si>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</si>
  <si>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</si>
  <si>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</si>
  <si>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</si>
  <si>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</si>
  <si>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</si>
  <si>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</si>
  <si>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</si>
  <si>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</si>
  <si>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</si>
  <si>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</si>
  <si>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</si>
  <si>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</si>
  <si>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</si>
  <si>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</si>
  <si>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</si>
  <si>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</si>
  <si>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</si>
  <si>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</si>
  <si>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</si>
  <si>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</si>
  <si>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</si>
  <si>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</si>
  <si>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</si>
  <si>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</si>
  <si>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</si>
  <si>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</si>
  <si>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</si>
  <si>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</si>
  <si>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</si>
  <si>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</si>
  <si>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</si>
  <si>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</si>
  <si>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</si>
  <si>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</si>
  <si>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</si>
  <si>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</si>
  <si>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</si>
  <si>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</si>
  <si>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</si>
  <si>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</si>
  <si>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</si>
  <si>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</si>
  <si>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</si>
  <si>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</si>
  <si>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</si>
  <si>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</si>
  <si>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</si>
  <si>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</si>
  <si>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</si>
  <si>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</si>
  <si>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</si>
  <si>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</si>
  <si>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</si>
  <si>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</si>
  <si>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</si>
  <si>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</si>
  <si>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</si>
  <si>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</si>
  <si>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</si>
  <si>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</si>
  <si>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</si>
  <si>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</si>
  <si>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</si>
  <si>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</si>
  <si>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</si>
  <si>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</si>
  <si>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</si>
  <si>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</si>
  <si>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</si>
  <si>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</si>
  <si>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</si>
  <si>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</si>
  <si>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</si>
  <si>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</si>
  <si>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</si>
  <si>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</si>
  <si>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</si>
  <si>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</si>
  <si>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</si>
  <si>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</si>
  <si>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</si>
  <si>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</si>
  <si>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</si>
  <si>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</si>
  <si>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</si>
  <si>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</si>
  <si>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</si>
  <si>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</si>
  <si>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</si>
  <si>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</si>
  <si>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</si>
  <si>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</si>
  <si>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</si>
  <si>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</si>
  <si>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</si>
  <si>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</si>
  <si>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</si>
  <si>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</si>
  <si>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</si>
  <si>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</si>
  <si>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</si>
  <si>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</si>
  <si>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</si>
  <si>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</si>
  <si>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</si>
  <si>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</si>
  <si>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</si>
  <si>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</si>
  <si>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</si>
  <si>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</si>
  <si>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</si>
  <si>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</si>
  <si>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</si>
  <si>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</si>
  <si>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</si>
  <si>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</si>
  <si>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</si>
  <si>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</si>
  <si>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</si>
  <si>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</si>
  <si>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</si>
  <si>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</si>
  <si>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</si>
  <si>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</si>
  <si>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</si>
  <si>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</si>
  <si>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</si>
  <si>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</si>
  <si>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</si>
  <si>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</si>
  <si>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</si>
  <si>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</si>
  <si>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</si>
  <si>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</si>
  <si>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</si>
  <si>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</si>
  <si>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</si>
  <si>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</si>
  <si>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</si>
  <si>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</si>
  <si>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</si>
  <si>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</si>
  <si>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</si>
  <si>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</si>
  <si>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</si>
  <si>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</si>
  <si>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</si>
  <si>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</si>
  <si>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</si>
  <si>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</si>
  <si>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</si>
  <si>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</si>
  <si>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</si>
  <si>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</si>
  <si>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</si>
  <si>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</si>
  <si>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</si>
  <si>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</si>
  <si>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</si>
  <si>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</si>
  <si>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</si>
  <si>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</si>
  <si>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</si>
  <si>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</si>
  <si>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</si>
  <si>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</si>
  <si>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</si>
  <si>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</si>
  <si>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</si>
  <si>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</si>
  <si>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</si>
  <si>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</si>
  <si>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</si>
  <si>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</si>
  <si>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</si>
  <si>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</si>
  <si>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</si>
  <si>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</si>
  <si>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</si>
  <si>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</si>
  <si>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</si>
  <si>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</si>
  <si>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</si>
  <si>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</si>
  <si>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</si>
  <si>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</si>
  <si>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</si>
  <si>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</si>
  <si>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</si>
  <si>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</si>
  <si>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</si>
  <si>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</si>
  <si>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</si>
  <si>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</si>
  <si>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</si>
  <si>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</si>
  <si>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</si>
  <si>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</si>
  <si>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</si>
  <si>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</si>
  <si>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</si>
  <si>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</si>
  <si>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</si>
  <si>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</si>
  <si>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</si>
  <si>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</si>
  <si>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</si>
  <si>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</si>
  <si>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</si>
  <si>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</si>
  <si>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</si>
  <si>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</si>
  <si>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</si>
  <si>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</si>
  <si>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</si>
  <si>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</si>
  <si>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</si>
  <si>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</si>
  <si>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</si>
  <si>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</si>
  <si>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</si>
  <si>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</si>
  <si>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</si>
  <si>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</si>
  <si>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</si>
  <si>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</si>
  <si>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</si>
  <si>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</si>
  <si>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</si>
  <si>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</si>
  <si>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</si>
  <si>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</si>
  <si>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</si>
  <si>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</si>
  <si>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</si>
  <si>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</si>
  <si>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</si>
  <si>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</si>
  <si>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</si>
  <si>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</si>
  <si>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</si>
  <si>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</si>
  <si>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</si>
  <si>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</si>
  <si>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</si>
  <si>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</si>
  <si>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</si>
  <si>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</si>
  <si>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</si>
  <si>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</si>
  <si>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</si>
  <si>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</si>
  <si>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</si>
  <si>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</si>
  <si>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</si>
  <si>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</si>
  <si>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</si>
  <si>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</si>
  <si>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</si>
  <si>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</si>
  <si>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</si>
  <si>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</si>
  <si>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</si>
  <si>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</si>
  <si>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</si>
  <si>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</si>
  <si>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</si>
  <si>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</si>
  <si>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</si>
  <si>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</si>
  <si>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</si>
  <si>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</si>
  <si>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</si>
  <si>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</si>
  <si>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</si>
  <si>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</si>
  <si>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</si>
  <si>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</si>
  <si>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</si>
  <si>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</si>
  <si>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</si>
  <si>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</si>
  <si>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</si>
  <si>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</si>
  <si>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</si>
  <si>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</si>
  <si>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</si>
  <si>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</si>
  <si>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</si>
  <si>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</si>
  <si>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</si>
  <si>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</si>
  <si>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</si>
  <si>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</si>
  <si>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</si>
  <si>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</si>
  <si>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</si>
  <si>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</si>
  <si>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</si>
  <si>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</si>
  <si>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</si>
  <si>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</si>
  <si>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</si>
  <si>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</si>
  <si>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</si>
  <si>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</si>
  <si>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</si>
  <si>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</si>
  <si>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</si>
  <si>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</si>
  <si>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</si>
  <si>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</si>
  <si>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</si>
  <si>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</si>
  <si>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</si>
  <si>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</si>
  <si>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</si>
  <si>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</si>
  <si>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</si>
  <si>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</si>
  <si>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</si>
  <si>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</si>
  <si>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</si>
  <si>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</si>
  <si>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</si>
  <si>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</si>
  <si>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</si>
  <si>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</si>
  <si>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</si>
  <si>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</si>
  <si>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</si>
  <si>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</si>
  <si>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</si>
  <si>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</si>
  <si>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</si>
  <si>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</si>
  <si>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</si>
  <si>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</si>
  <si>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</si>
  <si>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</si>
  <si>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</si>
  <si>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</si>
  <si>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</si>
  <si>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</si>
  <si>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</si>
  <si>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</si>
  <si>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</si>
  <si>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</si>
  <si>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</si>
  <si>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</si>
  <si>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</si>
  <si>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</si>
  <si>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</si>
  <si>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</si>
  <si>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</si>
  <si>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</si>
  <si>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</si>
  <si>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</si>
  <si>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</si>
  <si>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</si>
  <si>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</si>
  <si>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</si>
  <si>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</si>
  <si>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</si>
  <si>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</si>
  <si>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</si>
  <si>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</si>
  <si>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</si>
  <si>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</si>
  <si>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</si>
  <si>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</si>
  <si>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</si>
  <si>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</si>
  <si>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</si>
  <si>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</si>
  <si>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</si>
  <si>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</si>
  <si>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</si>
  <si>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</si>
  <si>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</si>
  <si>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</si>
  <si>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</si>
  <si>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</si>
  <si>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</si>
  <si>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</si>
  <si>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</si>
  <si>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</si>
  <si>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</si>
  <si>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</si>
  <si>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</si>
  <si>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</si>
  <si>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</si>
  <si>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</si>
  <si>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</si>
  <si>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</si>
  <si>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</si>
  <si>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</si>
  <si>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</si>
  <si>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</si>
  <si>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</si>
  <si>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</si>
  <si>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</si>
  <si>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</si>
  <si>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</si>
  <si>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</si>
  <si>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</si>
  <si>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</si>
  <si>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</si>
  <si>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</si>
  <si>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</si>
  <si>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</si>
  <si>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</si>
  <si>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</si>
  <si>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</si>
  <si>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</si>
  <si>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</si>
  <si>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</si>
  <si>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</si>
  <si>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</si>
  <si>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</si>
  <si>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</si>
  <si>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</si>
  <si>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</si>
  <si>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</si>
  <si>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</si>
  <si>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</si>
  <si>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</si>
  <si>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</si>
  <si>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</si>
  <si>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</si>
  <si>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</si>
  <si>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</si>
  <si>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</si>
  <si>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</si>
  <si>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</si>
  <si>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</si>
  <si>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</si>
  <si>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</si>
  <si>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</si>
  <si>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</si>
  <si>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</si>
  <si>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</si>
  <si>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</si>
  <si>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</si>
  <si>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</si>
  <si>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</si>
  <si>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</si>
  <si>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</si>
  <si>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</si>
  <si>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</si>
  <si>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</si>
  <si>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</si>
  <si>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</si>
  <si>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</si>
  <si>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</si>
  <si>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</si>
  <si>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</si>
  <si>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</si>
  <si>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</si>
  <si>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</si>
  <si>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</si>
  <si>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</si>
  <si>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</si>
  <si>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</si>
  <si>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</si>
  <si>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</si>
  <si>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</si>
  <si>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</si>
  <si>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</si>
  <si>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</si>
  <si>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</si>
  <si>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</si>
  <si>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</si>
  <si>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</si>
  <si>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</si>
  <si>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</si>
  <si>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</si>
  <si>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</si>
  <si>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</si>
  <si>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</si>
  <si>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</si>
  <si>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</si>
  <si>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</si>
  <si>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</si>
  <si>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</si>
  <si>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</si>
  <si>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</si>
  <si>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</si>
  <si>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</si>
  <si>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</si>
  <si>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</si>
  <si>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</si>
  <si>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</si>
  <si>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</si>
  <si>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</si>
  <si>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</si>
  <si>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</si>
  <si>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</si>
  <si>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</si>
  <si>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</si>
  <si>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</si>
  <si>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</si>
  <si>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</si>
  <si>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</si>
  <si>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</si>
  <si>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</si>
  <si>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</si>
  <si>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</si>
  <si>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</si>
  <si>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</si>
  <si>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</si>
  <si>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</si>
  <si>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</si>
  <si>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</si>
  <si>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</si>
  <si>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</si>
  <si>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</si>
  <si>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</si>
  <si>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</si>
  <si>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</si>
  <si>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</si>
  <si>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</si>
  <si>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</si>
  <si>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</si>
  <si>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</si>
  <si>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</si>
  <si>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</si>
  <si>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</si>
  <si>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</si>
  <si>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</si>
  <si>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</si>
  <si>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</si>
  <si>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</si>
  <si>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</si>
  <si>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</si>
  <si>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</si>
  <si>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</si>
  <si>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</si>
  <si>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</si>
  <si>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</si>
  <si>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</si>
  <si>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</si>
  <si>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</si>
  <si>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</si>
  <si>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</si>
  <si>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</si>
  <si>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</si>
  <si>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</si>
  <si>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</si>
  <si>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</si>
  <si>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</si>
  <si>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</si>
  <si>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</si>
  <si>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</si>
  <si>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</si>
  <si>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</si>
  <si>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</si>
  <si>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</si>
  <si>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</si>
  <si>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</si>
  <si>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</si>
  <si>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</si>
  <si>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</si>
  <si>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</si>
  <si>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</si>
  <si>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</si>
  <si>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</si>
  <si>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</si>
  <si>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</si>
  <si>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</si>
  <si>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</si>
  <si>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</si>
  <si>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</si>
  <si>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</si>
  <si>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</si>
  <si>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</si>
  <si>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</si>
  <si>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</si>
  <si>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</si>
  <si>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</si>
  <si>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</si>
  <si>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</si>
  <si>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</si>
  <si>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</si>
  <si>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</si>
  <si>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</si>
  <si>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</si>
  <si>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</si>
  <si>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</si>
  <si>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</si>
  <si>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</si>
  <si>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</si>
  <si>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</si>
  <si>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</si>
  <si>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</si>
  <si>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</si>
  <si>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</si>
  <si>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</si>
  <si>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</si>
  <si>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</si>
  <si>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</si>
  <si>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</si>
  <si>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</si>
  <si>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</si>
  <si>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</si>
  <si>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</si>
  <si>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</si>
  <si>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</si>
  <si>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</si>
  <si>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</si>
  <si>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</si>
  <si>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</si>
  <si>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</si>
  <si>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</si>
  <si>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</si>
  <si>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</si>
  <si>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</si>
  <si>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</si>
  <si>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</si>
  <si>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</si>
  <si>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</si>
  <si>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</si>
  <si>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</si>
  <si>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</si>
  <si>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</si>
  <si>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</si>
  <si>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</si>
  <si>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</si>
  <si>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</si>
  <si>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</si>
  <si>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</si>
  <si>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</si>
  <si>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</si>
  <si>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</si>
  <si>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</si>
  <si>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</si>
  <si>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</si>
  <si>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</si>
  <si>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</si>
  <si>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</si>
  <si>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</si>
  <si>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</si>
  <si>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</si>
  <si>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</si>
  <si>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</si>
  <si>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</si>
  <si>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</si>
  <si>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</si>
  <si>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</si>
  <si>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</si>
  <si>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</si>
  <si>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</si>
  <si>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</si>
  <si>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</si>
  <si>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</si>
  <si>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</si>
  <si>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</si>
  <si>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</si>
  <si>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</si>
  <si>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</si>
  <si>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</si>
  <si>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</si>
  <si>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</si>
  <si>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</si>
  <si>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</si>
  <si>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</si>
  <si>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</si>
  <si>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</si>
  <si>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</si>
  <si>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</si>
  <si>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</si>
  <si>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</si>
  <si>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</si>
  <si>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</si>
  <si>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</si>
  <si>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</si>
  <si>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</si>
  <si>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</si>
  <si>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</si>
  <si>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</si>
  <si>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</si>
  <si>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</si>
  <si>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</si>
  <si>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</si>
  <si>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</si>
  <si>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</si>
  <si>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</si>
  <si>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</si>
  <si>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</si>
  <si>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</si>
  <si>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</si>
  <si>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</si>
  <si>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</si>
  <si>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</si>
  <si>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</si>
  <si>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</si>
  <si>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</si>
  <si>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</si>
  <si>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</si>
  <si>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</si>
  <si>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</si>
  <si>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</si>
  <si>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</si>
  <si>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</si>
  <si>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</si>
  <si>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</si>
  <si>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</si>
  <si>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</si>
  <si>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</si>
  <si>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</si>
  <si>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</si>
  <si>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</si>
  <si>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</si>
  <si>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</si>
  <si>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</si>
  <si>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</si>
  <si>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</si>
  <si>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</si>
  <si>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</si>
  <si>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</si>
  <si>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</si>
  <si>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</si>
  <si>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</si>
  <si>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</si>
  <si>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</si>
  <si>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</si>
  <si>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</si>
  <si>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</si>
  <si>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</si>
  <si>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</si>
  <si>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</si>
  <si>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</si>
  <si>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</si>
  <si>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</si>
  <si>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</si>
  <si>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</si>
  <si>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</si>
  <si>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</si>
  <si>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</si>
  <si>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</si>
  <si>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</si>
  <si>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</si>
  <si>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</si>
  <si>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</si>
  <si>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</si>
  <si>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</si>
  <si>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</si>
  <si>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</si>
  <si>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</si>
  <si>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</si>
  <si>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</si>
  <si>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</si>
  <si>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</si>
  <si>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</si>
  <si>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</si>
  <si>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</si>
  <si>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</si>
  <si>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</si>
  <si>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</si>
  <si>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</si>
  <si>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</si>
  <si>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</si>
  <si>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</si>
  <si>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</si>
  <si>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</si>
  <si>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</si>
  <si>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</si>
  <si>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</si>
  <si>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</si>
  <si>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</si>
  <si>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</si>
  <si>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</si>
  <si>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</si>
  <si>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</si>
  <si>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</si>
  <si>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</si>
  <si>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</si>
  <si>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</si>
  <si>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</si>
  <si>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</si>
  <si>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</si>
  <si>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</si>
  <si>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</si>
  <si>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</si>
  <si>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</si>
  <si>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</si>
  <si>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</si>
  <si>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</si>
  <si>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</si>
  <si>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</si>
  <si>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</si>
  <si>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</si>
  <si>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</si>
  <si>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</si>
  <si>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</si>
  <si>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</si>
  <si>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</si>
  <si>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</si>
  <si>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</si>
  <si>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</si>
  <si>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</si>
  <si>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</si>
  <si>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</si>
  <si>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</si>
  <si>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</si>
  <si>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</si>
  <si>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</si>
  <si>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</si>
  <si>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</si>
  <si>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</si>
  <si>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</si>
  <si>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</si>
  <si>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</si>
  <si>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</si>
  <si>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</si>
  <si>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</si>
  <si>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</si>
  <si>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</si>
  <si>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</si>
  <si>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</si>
  <si>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</si>
  <si>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</si>
  <si>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</si>
  <si>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</si>
  <si>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</si>
  <si>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</si>
  <si>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</si>
  <si>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</si>
  <si>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</si>
  <si>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</si>
  <si>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</si>
  <si>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</si>
  <si>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</si>
  <si>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</si>
  <si>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</si>
  <si>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</si>
  <si>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</si>
  <si>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</si>
  <si>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</si>
  <si>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</si>
  <si>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</si>
  <si>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</si>
  <si>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</si>
  <si>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</si>
  <si>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</si>
  <si>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</si>
  <si>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</si>
  <si>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</si>
  <si>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</si>
  <si>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</si>
  <si>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</si>
  <si>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</si>
  <si>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</si>
  <si>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</si>
  <si>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</si>
  <si>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</si>
  <si>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</si>
  <si>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</si>
  <si>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</si>
  <si>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</si>
  <si>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</si>
  <si>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</si>
  <si>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</si>
  <si>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</si>
  <si>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</si>
  <si>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</si>
  <si>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</si>
  <si>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</si>
  <si>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</si>
  <si>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</si>
  <si>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</si>
  <si>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</si>
  <si>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</si>
  <si>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</si>
  <si>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</si>
  <si>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</si>
  <si>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</si>
  <si>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</si>
  <si>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</si>
  <si>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</si>
  <si>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</si>
  <si>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</si>
  <si>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</si>
  <si>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</si>
  <si>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</si>
  <si>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</si>
  <si>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</si>
  <si>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</si>
  <si>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</si>
  <si>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</si>
  <si>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</si>
  <si>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</si>
  <si>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</si>
  <si>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</si>
  <si>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</si>
  <si>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</si>
  <si>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</si>
  <si>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</si>
  <si>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</si>
  <si>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</si>
  <si>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</si>
  <si>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</si>
  <si>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</si>
  <si>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</si>
  <si>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</si>
  <si>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</si>
  <si>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</si>
  <si>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</si>
  <si>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</si>
  <si>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</si>
  <si>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</si>
  <si>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</si>
  <si>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</si>
  <si>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</si>
  <si>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</si>
  <si>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</si>
  <si>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</si>
  <si>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</si>
  <si>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</si>
  <si>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</si>
  <si>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</si>
  <si>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</si>
  <si>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</si>
  <si>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</si>
  <si>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</si>
  <si>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</si>
  <si>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</si>
  <si>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</si>
  <si>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</si>
  <si>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</si>
  <si>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</si>
  <si>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</si>
  <si>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</si>
  <si>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</si>
  <si>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</si>
  <si>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</si>
  <si>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</si>
  <si>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</si>
  <si>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</si>
  <si>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</si>
  <si>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</si>
  <si>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</si>
  <si>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</si>
  <si>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</si>
  <si>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</si>
  <si>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</si>
  <si>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</si>
  <si>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</si>
  <si>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</si>
  <si>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</si>
  <si>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</si>
  <si>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</si>
  <si>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</si>
  <si>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</si>
  <si>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</si>
  <si>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</si>
  <si>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</si>
  <si>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</si>
  <si>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</si>
  <si>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</si>
  <si>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</si>
  <si>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</si>
  <si>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</si>
  <si>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</si>
  <si>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</si>
  <si>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</si>
  <si>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</si>
  <si>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</si>
  <si>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</si>
  <si>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</si>
  <si>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</si>
  <si>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</si>
  <si>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</si>
  <si>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</si>
  <si>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</si>
  <si>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</si>
  <si>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</si>
  <si>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</si>
  <si>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</si>
  <si>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</si>
  <si>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</si>
  <si>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</si>
  <si>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</si>
  <si>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</si>
  <si>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</si>
  <si>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</si>
  <si>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</si>
  <si>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</si>
  <si>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</si>
  <si>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</si>
  <si>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</si>
  <si>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</si>
  <si>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</si>
  <si>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</si>
  <si>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</si>
  <si>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</si>
  <si>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</si>
  <si>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</si>
  <si>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</si>
  <si>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</si>
  <si>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</si>
  <si>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</si>
  <si>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</si>
  <si>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</si>
  <si>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</si>
  <si>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</si>
  <si>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</si>
  <si>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</si>
  <si>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</si>
  <si>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</si>
  <si>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</si>
  <si>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</si>
  <si>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</si>
  <si>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</si>
  <si>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</si>
  <si>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</si>
  <si>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</si>
  <si>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</si>
  <si>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</si>
  <si>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</si>
  <si>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</si>
  <si>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</si>
  <si>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</si>
  <si>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</si>
  <si>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</si>
  <si>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</si>
  <si>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</si>
  <si>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</si>
  <si>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</si>
  <si>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</si>
  <si>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</si>
  <si>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</si>
  <si>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</si>
  <si>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</si>
  <si>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</si>
  <si>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</si>
  <si>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</si>
  <si>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</si>
  <si>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</si>
  <si>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</si>
  <si>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</si>
  <si>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</si>
  <si>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</si>
  <si>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</si>
  <si>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</si>
  <si>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</si>
  <si>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</si>
  <si>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</si>
  <si>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</si>
  <si>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</si>
  <si>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</si>
  <si>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</si>
  <si>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</si>
  <si>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</si>
  <si>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</si>
  <si>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</si>
  <si>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</si>
  <si>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</si>
  <si>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</si>
  <si>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</si>
  <si>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</si>
  <si>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</si>
  <si>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</si>
  <si>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</si>
  <si>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</si>
  <si>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</si>
  <si>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</si>
  <si>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</si>
  <si>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</si>
  <si>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</si>
  <si>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</si>
  <si>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</si>
  <si>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</si>
  <si>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</si>
  <si>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</si>
  <si>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</si>
  <si>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</si>
  <si>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</si>
  <si>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</si>
  <si>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</si>
  <si>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</si>
  <si>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</si>
  <si>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</si>
  <si>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</si>
  <si>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</si>
  <si>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</si>
  <si>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</si>
  <si>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</si>
  <si>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</si>
  <si>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</si>
  <si>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</si>
  <si>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</si>
  <si>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</si>
  <si>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</si>
  <si>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</si>
  <si>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</si>
  <si>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</si>
  <si>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</si>
  <si>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</si>
  <si>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</si>
  <si>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</si>
  <si>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</si>
  <si>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</si>
  <si>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</si>
  <si>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</si>
  <si>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</si>
  <si>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</si>
  <si>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</si>
  <si>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</si>
  <si>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</si>
  <si>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</si>
  <si>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</si>
  <si>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</si>
  <si>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</si>
  <si>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</si>
  <si>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</si>
  <si>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</si>
  <si>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</si>
  <si>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</si>
  <si>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</si>
  <si>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</si>
  <si>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</si>
  <si>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</si>
  <si>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</si>
  <si>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</si>
  <si>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</si>
  <si>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</si>
  <si>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</si>
  <si>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</si>
  <si>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</si>
  <si>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</si>
  <si>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</si>
  <si>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</si>
  <si>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</si>
  <si>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</si>
  <si>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</si>
  <si>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</si>
  <si>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</si>
  <si>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</si>
  <si>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</si>
  <si>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</si>
  <si>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</si>
  <si>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</si>
  <si>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</si>
  <si>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</si>
  <si>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</si>
  <si>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</si>
  <si>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</si>
  <si>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</si>
  <si>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</si>
  <si>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</si>
  <si>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</si>
  <si>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</si>
  <si>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</si>
  <si>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</si>
  <si>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</si>
  <si>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</si>
  <si>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</si>
  <si>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</si>
  <si>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</si>
  <si>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</si>
  <si>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</si>
  <si>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</si>
  <si>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</si>
  <si>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</si>
  <si>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</si>
  <si>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</si>
  <si>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</si>
  <si>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</si>
  <si>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</si>
  <si>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</si>
  <si>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</si>
  <si>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</si>
  <si>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</si>
  <si>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</si>
  <si>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</si>
  <si>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</si>
  <si>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</si>
  <si>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</si>
  <si>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</si>
  <si>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</si>
  <si>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</si>
  <si>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</si>
  <si>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</si>
  <si>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</si>
  <si>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</si>
  <si>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</si>
  <si>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</si>
  <si>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</si>
  <si>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</si>
  <si>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</si>
  <si>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</si>
  <si>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</si>
  <si>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</si>
  <si>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</si>
  <si>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</si>
  <si>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</si>
  <si>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</si>
  <si>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</si>
  <si>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</si>
  <si>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</si>
  <si>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</si>
  <si>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</si>
  <si>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</si>
  <si>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</si>
  <si>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</si>
  <si>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</si>
  <si>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</si>
  <si>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</si>
  <si>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</si>
  <si>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</si>
  <si>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</si>
  <si>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</si>
  <si>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</si>
  <si>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</si>
  <si>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</si>
  <si>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</si>
  <si>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</si>
  <si>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</si>
  <si>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</si>
  <si>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</si>
  <si>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</si>
  <si>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</si>
  <si>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</si>
  <si>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</si>
  <si>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</si>
  <si>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</si>
  <si>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</si>
  <si>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</si>
  <si>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</si>
  <si>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</si>
  <si>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</si>
  <si>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</si>
  <si>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</si>
  <si>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</si>
  <si>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</si>
  <si>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</si>
  <si>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</si>
  <si>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</si>
  <si>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</si>
  <si>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</si>
  <si>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</si>
  <si>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</si>
  <si>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</si>
  <si>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</si>
  <si>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</si>
  <si>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</si>
  <si>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</si>
  <si>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</si>
  <si>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</si>
  <si>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</si>
  <si>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</si>
  <si>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</si>
  <si>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</si>
  <si>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</si>
  <si>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</si>
  <si>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</si>
  <si>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</si>
  <si>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</si>
  <si>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</si>
  <si>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</si>
  <si>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</si>
  <si>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</si>
  <si>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</si>
  <si>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</si>
  <si>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</si>
  <si>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</si>
  <si>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</si>
  <si>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</si>
  <si>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</si>
  <si>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</si>
  <si>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</si>
  <si>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</si>
  <si>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</si>
  <si>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</si>
  <si>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</si>
  <si>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</si>
  <si>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</si>
  <si>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</si>
  <si>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</si>
  <si>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</si>
  <si>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</si>
  <si>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</si>
  <si>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</si>
  <si>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</si>
  <si>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</si>
  <si>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</si>
  <si>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</si>
  <si>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</si>
  <si>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</si>
  <si>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</si>
  <si>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</si>
  <si>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</si>
  <si>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</si>
  <si>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</si>
  <si>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</si>
  <si>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</si>
  <si>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</si>
  <si>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</si>
  <si>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</si>
  <si>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</si>
  <si>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</si>
  <si>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</si>
  <si>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</si>
  <si>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</si>
  <si>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</si>
  <si>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</si>
  <si>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</si>
  <si>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</si>
  <si>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</si>
  <si>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</si>
  <si>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</si>
  <si>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</si>
  <si>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</si>
  <si>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</si>
  <si>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</si>
  <si>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</si>
  <si>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</si>
  <si>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</si>
  <si>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</si>
  <si>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</si>
  <si>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</si>
  <si>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</si>
  <si>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</si>
  <si>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</si>
  <si>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</si>
  <si>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</si>
  <si>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</si>
  <si>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</si>
  <si>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</si>
  <si>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</si>
  <si>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</si>
  <si>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</si>
  <si>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</si>
  <si>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</si>
  <si>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</si>
  <si>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</si>
  <si>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</si>
  <si>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</si>
  <si>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</si>
  <si>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</si>
  <si>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</si>
  <si>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</si>
  <si>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</si>
  <si>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</si>
  <si>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</si>
  <si>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</si>
  <si>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</si>
  <si>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</si>
  <si>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</si>
  <si>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</si>
  <si>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</si>
  <si>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</si>
  <si>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</si>
  <si>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</si>
  <si>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</si>
  <si>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</si>
  <si>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</si>
  <si>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</si>
  <si>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</si>
  <si>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</si>
  <si>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</si>
  <si>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</si>
  <si>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</si>
  <si>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</si>
  <si>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</si>
  <si>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</si>
  <si>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</si>
  <si>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</si>
  <si>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</si>
  <si>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</si>
  <si>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</si>
  <si>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</si>
  <si>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</si>
  <si>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</si>
  <si>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</si>
  <si>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</si>
  <si>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</si>
  <si>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</si>
  <si>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</si>
  <si>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</si>
  <si>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</si>
  <si>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</si>
  <si>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</si>
  <si>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</si>
  <si>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</si>
  <si>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</si>
  <si>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</si>
  <si>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</si>
  <si>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</si>
  <si>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</si>
  <si>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</si>
  <si>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</si>
  <si>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</si>
  <si>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</si>
  <si>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</si>
  <si>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</si>
  <si>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</si>
  <si>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</si>
  <si>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</si>
  <si>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</si>
  <si>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</si>
  <si>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</si>
  <si>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</si>
  <si>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</si>
  <si>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</si>
  <si>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</si>
  <si>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</si>
  <si>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</si>
  <si>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</si>
  <si>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</si>
  <si>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</si>
  <si>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</si>
  <si>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</si>
  <si>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</si>
  <si>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</si>
  <si>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</si>
  <si>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</si>
  <si>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</si>
  <si>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</si>
  <si>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</si>
  <si>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</si>
  <si>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</si>
  <si>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</si>
  <si>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</si>
  <si>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</si>
  <si>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</si>
  <si>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</si>
  <si>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</si>
  <si>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</si>
  <si>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</si>
  <si>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</si>
  <si>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</si>
  <si>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</si>
  <si>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</si>
  <si>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</si>
  <si>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</si>
  <si>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</si>
  <si>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</si>
  <si>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</si>
  <si>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</si>
  <si>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</si>
  <si>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</si>
  <si>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</si>
  <si>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</si>
  <si>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</si>
  <si>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</si>
  <si>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</si>
  <si>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</si>
  <si>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</si>
  <si>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</si>
  <si>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</si>
  <si>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</si>
  <si>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</si>
  <si>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</si>
  <si>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</si>
  <si>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</si>
  <si>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</si>
  <si>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</si>
  <si>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</si>
  <si>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</si>
  <si>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</si>
  <si>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</si>
  <si>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</si>
  <si>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</si>
  <si>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</si>
  <si>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</si>
  <si>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</si>
  <si>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</si>
  <si>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</si>
  <si>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</si>
  <si>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</si>
  <si>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</si>
  <si>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</si>
  <si>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</si>
  <si>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</si>
  <si>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</si>
  <si>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</si>
  <si>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</si>
  <si>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</si>
  <si>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</si>
  <si>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</si>
  <si>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</si>
  <si>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</si>
  <si>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</si>
  <si>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</si>
  <si>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</si>
  <si>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</si>
  <si>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</si>
  <si>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</si>
  <si>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</si>
  <si>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</si>
  <si>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</si>
  <si>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</si>
  <si>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</si>
  <si>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</si>
  <si>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</si>
  <si>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</si>
  <si>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</si>
  <si>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</si>
  <si>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</si>
  <si>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</si>
  <si>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</si>
  <si>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</si>
  <si>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</si>
  <si>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</si>
  <si>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</si>
  <si>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</si>
  <si>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</si>
  <si>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</si>
  <si>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</si>
  <si>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</si>
  <si>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</si>
  <si>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</si>
  <si>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</si>
  <si>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</si>
  <si>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</si>
  <si>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</si>
  <si>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</si>
  <si>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</si>
  <si>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</si>
  <si>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</si>
  <si>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</si>
  <si>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</si>
  <si>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</si>
  <si>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</si>
  <si>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</si>
  <si>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</si>
  <si>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</si>
  <si>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</si>
  <si>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</si>
  <si>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</si>
  <si>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</si>
  <si>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</si>
  <si>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</si>
  <si>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</si>
  <si>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</si>
  <si>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</si>
  <si>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</si>
  <si>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</si>
  <si>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</si>
  <si>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</si>
  <si>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</si>
  <si>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</si>
  <si>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</si>
  <si>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</si>
  <si>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</si>
  <si>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</si>
  <si>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</si>
  <si>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</si>
  <si>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</si>
  <si>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</si>
  <si>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</si>
  <si>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</si>
  <si>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</si>
  <si>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</si>
  <si>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</si>
  <si>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</si>
  <si>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</si>
  <si>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</si>
  <si>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</si>
  <si>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</si>
  <si>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</si>
  <si>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</si>
  <si>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</si>
  <si>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</si>
  <si>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</si>
  <si>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</si>
  <si>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</si>
  <si>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</si>
  <si>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</si>
  <si>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</si>
  <si>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</si>
  <si>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</si>
  <si>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</si>
  <si>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</si>
  <si>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</si>
  <si>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</si>
  <si>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</si>
  <si>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</si>
  <si>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</si>
  <si>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</si>
  <si>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</si>
  <si>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</si>
  <si>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</si>
  <si>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</si>
  <si>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</si>
  <si>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</si>
  <si>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</si>
  <si>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</si>
  <si>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</si>
  <si>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</si>
  <si>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</si>
  <si>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</si>
  <si>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</si>
  <si>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</si>
  <si>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</si>
  <si>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</si>
  <si>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</si>
  <si>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</si>
  <si>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</si>
  <si>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</si>
  <si>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</si>
  <si>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</si>
  <si>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</si>
  <si>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</si>
  <si>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</si>
  <si>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</si>
  <si>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</si>
  <si>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</si>
  <si>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</si>
  <si>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</si>
  <si>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</si>
  <si>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</si>
  <si>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</si>
  <si>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</si>
  <si>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</si>
  <si>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</si>
  <si>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</si>
  <si>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</si>
  <si>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</si>
  <si>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</si>
  <si>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</si>
  <si>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</si>
  <si>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</si>
  <si>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</si>
  <si>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</si>
  <si>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</si>
  <si>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</si>
  <si>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</si>
  <si>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</si>
  <si>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</si>
  <si>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</si>
  <si>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</si>
  <si>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</si>
  <si>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</si>
  <si>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</si>
  <si>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</si>
  <si>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</si>
  <si>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</si>
  <si>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</si>
  <si>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</si>
  <si>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</si>
  <si>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</si>
  <si>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</si>
  <si>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</si>
  <si>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</si>
  <si>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</si>
  <si>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</si>
  <si>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</si>
  <si>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</si>
  <si>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</si>
  <si>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</si>
  <si>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</si>
  <si>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</si>
  <si>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</si>
  <si>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</si>
  <si>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</si>
  <si>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</si>
  <si>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</si>
  <si>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</si>
  <si>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</si>
  <si>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</si>
  <si>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</si>
  <si>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</si>
  <si>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</si>
  <si>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</si>
  <si>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</si>
  <si>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</si>
  <si>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</si>
  <si>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</si>
  <si>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</si>
  <si>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</si>
  <si>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</si>
  <si>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</si>
  <si>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</si>
  <si>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</si>
  <si>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</si>
  <si>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</si>
  <si>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</si>
  <si>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</si>
  <si>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</si>
  <si>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</si>
  <si>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</si>
  <si>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</si>
  <si>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</si>
  <si>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</si>
  <si>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</si>
  <si>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</si>
  <si>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</si>
  <si>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</si>
  <si>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</si>
  <si>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</si>
  <si>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</si>
  <si>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</si>
  <si>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</si>
  <si>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</si>
  <si>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</si>
  <si>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</si>
  <si>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</si>
  <si>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</si>
  <si>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</si>
  <si>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</si>
  <si>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</si>
  <si>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</si>
  <si>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</si>
  <si>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</si>
  <si>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</si>
  <si>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</si>
  <si>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</si>
  <si>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</si>
  <si>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</si>
  <si>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</si>
  <si>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</si>
  <si>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</si>
  <si>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</si>
  <si>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</si>
  <si>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</si>
  <si>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</si>
  <si>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</si>
  <si>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</si>
  <si>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</si>
  <si>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</si>
  <si>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</si>
  <si>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</si>
  <si>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</si>
  <si>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</si>
  <si>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</si>
  <si>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</si>
  <si>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</si>
  <si>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</si>
  <si>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</si>
  <si>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</si>
  <si>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</si>
  <si>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</si>
  <si>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</si>
  <si>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</si>
  <si>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</si>
  <si>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</si>
  <si>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</si>
  <si>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</si>
  <si>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</si>
  <si>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</si>
  <si>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</si>
  <si>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</si>
  <si>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</si>
  <si>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</si>
  <si>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</si>
  <si>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</si>
  <si>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</si>
  <si>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</si>
  <si>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</si>
  <si>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</si>
  <si>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</si>
  <si>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</si>
  <si>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</si>
  <si>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</si>
  <si>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</si>
  <si>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</si>
  <si>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</si>
  <si>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</si>
  <si>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</si>
  <si>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</si>
  <si>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</si>
  <si>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</si>
  <si>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</si>
  <si>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</si>
  <si>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</si>
  <si>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</si>
  <si>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</si>
  <si>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</si>
  <si>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</si>
  <si>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</si>
  <si>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</si>
  <si>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</si>
  <si>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</si>
  <si>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</si>
  <si>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</si>
  <si>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</si>
  <si>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</si>
  <si>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</si>
  <si>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</si>
  <si>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</si>
  <si>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</si>
  <si>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</si>
  <si>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</si>
  <si>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</si>
  <si>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</si>
  <si>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</si>
  <si>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</si>
  <si>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</si>
  <si>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</si>
  <si>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</si>
  <si>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</si>
  <si>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</si>
  <si>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</si>
  <si>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</si>
  <si>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</si>
  <si>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</si>
  <si>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</si>
  <si>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</si>
  <si>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</si>
  <si>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</si>
  <si>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</si>
  <si>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</si>
  <si>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</si>
  <si>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</si>
  <si>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</si>
  <si>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</si>
  <si>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</si>
  <si>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</si>
  <si>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</si>
  <si>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</si>
  <si>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</si>
  <si>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</si>
  <si>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</si>
  <si>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</si>
  <si>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</si>
  <si>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</si>
  <si>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</si>
  <si>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</si>
  <si>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</si>
  <si>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</si>
  <si>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</si>
  <si>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</si>
  <si>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</si>
  <si>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</si>
  <si>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</si>
  <si>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</si>
  <si>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</si>
  <si>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</si>
  <si>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</si>
  <si>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</si>
  <si>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</si>
  <si>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</si>
  <si>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</si>
  <si>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</si>
  <si>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</si>
  <si>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</si>
  <si>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</si>
  <si>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</si>
  <si>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</si>
  <si>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</si>
  <si>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</si>
  <si>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</si>
  <si>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</si>
  <si>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</si>
  <si>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</si>
  <si>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</si>
  <si>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</si>
  <si>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</si>
  <si>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</si>
  <si>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</si>
  <si>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</si>
  <si>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</si>
  <si>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</si>
  <si>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</si>
  <si>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</si>
  <si>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</si>
  <si>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</si>
  <si>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</si>
  <si>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</si>
  <si>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</si>
  <si>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</si>
  <si>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</si>
  <si>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</si>
  <si>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</si>
  <si>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</si>
  <si>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</si>
  <si>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</si>
  <si>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</si>
  <si>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</si>
  <si>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</si>
  <si>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</si>
  <si>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</si>
  <si>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</si>
  <si>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</si>
  <si>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</si>
  <si>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</si>
  <si>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</si>
  <si>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</si>
  <si>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</si>
  <si>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</si>
  <si>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</si>
  <si>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</si>
  <si>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</si>
  <si>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</si>
  <si>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</si>
  <si>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</si>
  <si>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</si>
  <si>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</si>
  <si>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</si>
  <si>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</si>
  <si>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</si>
  <si>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</si>
  <si>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</si>
  <si>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</si>
  <si>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</si>
  <si>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</si>
  <si>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</si>
  <si>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</si>
  <si>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</si>
  <si>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</si>
  <si>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</si>
  <si>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</si>
  <si>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</si>
  <si>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</si>
  <si>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</si>
  <si>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</si>
  <si>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</si>
  <si>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</si>
  <si>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</si>
  <si>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</si>
  <si>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</si>
  <si>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</si>
  <si>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</si>
  <si>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</si>
  <si>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</si>
  <si>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</si>
  <si>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</si>
  <si>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</si>
  <si>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</si>
  <si>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</si>
  <si>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</si>
  <si>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</si>
  <si>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</si>
  <si>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</si>
  <si>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</si>
  <si>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</si>
  <si>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</si>
  <si>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</si>
  <si>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</si>
  <si>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</si>
  <si>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</si>
  <si>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</si>
  <si>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</si>
  <si>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</si>
  <si>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</si>
  <si>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</si>
  <si>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</si>
  <si>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</si>
  <si>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</si>
  <si>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</si>
  <si>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</si>
  <si>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</si>
  <si>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</si>
  <si>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</si>
  <si>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</si>
  <si>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</si>
  <si>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</si>
  <si>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</si>
  <si>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</si>
  <si>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</si>
  <si>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</si>
  <si>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</si>
  <si>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</si>
  <si>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</si>
  <si>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</si>
  <si>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</si>
  <si>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</si>
  <si>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</si>
  <si>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</si>
  <si>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</si>
  <si>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</si>
  <si>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</si>
  <si>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</si>
  <si>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</si>
  <si>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</si>
  <si>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</si>
  <si>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</si>
  <si>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</si>
  <si>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</si>
  <si>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</si>
  <si>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</si>
  <si>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</si>
  <si>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</si>
  <si>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</si>
  <si>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</si>
  <si>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</si>
  <si>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</si>
  <si>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</si>
  <si>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</si>
  <si>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</si>
  <si>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</si>
  <si>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</si>
  <si>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</si>
  <si>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</si>
  <si>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</si>
  <si>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</si>
  <si>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</si>
  <si>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</si>
  <si>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</si>
  <si>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</si>
  <si>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</si>
  <si>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</si>
  <si>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</si>
  <si>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</si>
  <si>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</si>
  <si>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</si>
  <si>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</si>
  <si>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</si>
  <si>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</si>
  <si>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</si>
  <si>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</si>
  <si>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</si>
  <si>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</si>
  <si>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</si>
  <si>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</si>
  <si>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</si>
  <si>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</si>
  <si>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</si>
  <si>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</si>
  <si>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</si>
  <si>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</si>
  <si>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</si>
  <si>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</si>
  <si>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</si>
  <si>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</si>
  <si>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</si>
  <si>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</si>
  <si>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</si>
  <si>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</si>
  <si>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</si>
  <si>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</si>
  <si>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</si>
  <si>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</si>
  <si>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</si>
  <si>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</si>
  <si>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</si>
  <si>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</si>
  <si>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</si>
  <si>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</si>
  <si>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</si>
  <si>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</si>
  <si>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</si>
  <si>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</si>
  <si>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</si>
  <si>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</si>
  <si>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</si>
  <si>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</si>
  <si>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</si>
  <si>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</si>
  <si>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</si>
  <si>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</si>
  <si>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</si>
  <si>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</si>
  <si>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</si>
  <si>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</si>
  <si>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</si>
  <si>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</si>
  <si>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</si>
  <si>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</si>
  <si>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</si>
  <si>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</si>
  <si>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</si>
  <si>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</si>
  <si>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</si>
  <si>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</si>
  <si>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</si>
  <si>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</si>
  <si>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</si>
  <si>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</si>
  <si>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</si>
  <si>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</si>
  <si>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</si>
  <si>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</si>
  <si>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</si>
  <si>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</si>
  <si>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</si>
  <si>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</si>
  <si>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</si>
  <si>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</si>
  <si>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</si>
  <si>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</si>
  <si>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</si>
  <si>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</si>
  <si>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</si>
  <si>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</si>
  <si>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</si>
  <si>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</si>
  <si>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</si>
  <si>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</si>
  <si>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</si>
  <si>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</si>
  <si>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</si>
  <si>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</si>
  <si>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</si>
  <si>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</si>
  <si>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</si>
  <si>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</si>
  <si>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</si>
  <si>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</si>
  <si>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</si>
  <si>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</si>
  <si>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</si>
  <si>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</si>
  <si>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</si>
  <si>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</si>
  <si>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</si>
  <si>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</si>
  <si>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</si>
  <si>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</si>
  <si>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</si>
  <si>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</si>
  <si>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</si>
  <si>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</si>
  <si>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</si>
  <si>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</si>
  <si>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</si>
  <si>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</si>
  <si>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</si>
  <si>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</si>
  <si>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</si>
  <si>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</si>
  <si>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</si>
  <si>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</si>
  <si>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</si>
  <si>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</si>
  <si>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</si>
  <si>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</si>
  <si>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</si>
  <si>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</si>
  <si>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</si>
  <si>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</si>
  <si>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</si>
  <si>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</si>
  <si>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</si>
  <si>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</si>
  <si>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</si>
  <si>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</si>
  <si>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</si>
  <si>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</si>
  <si>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</si>
  <si>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</si>
  <si>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</si>
  <si>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</si>
  <si>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</si>
  <si>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</si>
  <si>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</si>
  <si>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</si>
  <si>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</si>
  <si>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</si>
  <si>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</si>
  <si>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</si>
  <si>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</si>
  <si>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</si>
  <si>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</si>
  <si>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</si>
  <si>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</si>
  <si>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</si>
  <si>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</si>
  <si>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</si>
  <si>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</si>
  <si>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</si>
  <si>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</si>
  <si>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</si>
  <si>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</si>
  <si>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</si>
  <si>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</si>
  <si>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</si>
  <si>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</si>
  <si>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</si>
  <si>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</si>
  <si>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</si>
  <si>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</si>
  <si>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</si>
  <si>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</si>
  <si>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</si>
  <si>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</si>
  <si>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</si>
  <si>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</si>
  <si>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</si>
  <si>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</si>
  <si>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</si>
  <si>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</si>
  <si>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</si>
  <si>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</si>
  <si>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</si>
  <si>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</si>
  <si>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</si>
  <si>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</si>
  <si>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</si>
  <si>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</si>
  <si>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</si>
  <si>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</si>
  <si>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</si>
  <si>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</si>
  <si>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</si>
  <si>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</si>
  <si>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</si>
  <si>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</si>
  <si>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</si>
  <si>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</si>
  <si>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</si>
  <si>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</si>
  <si>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</si>
  <si>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</si>
  <si>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</si>
  <si>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</si>
  <si>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</si>
  <si>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</si>
  <si>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</si>
  <si>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</si>
  <si>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</si>
  <si>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</si>
  <si>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</si>
  <si>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</si>
  <si>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</si>
  <si>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</si>
  <si>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</si>
  <si>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</si>
  <si>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</si>
  <si>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</si>
  <si>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</si>
  <si>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</si>
  <si>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</si>
  <si>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</si>
  <si>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</si>
  <si>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</si>
  <si>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</si>
  <si>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</si>
  <si>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</si>
  <si>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</si>
  <si>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</si>
  <si>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</si>
  <si>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</si>
  <si>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</si>
  <si>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</si>
  <si>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</si>
  <si>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</si>
  <si>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</si>
  <si>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</si>
  <si>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</si>
  <si>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</si>
  <si>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</si>
  <si>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</si>
  <si>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</si>
  <si>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</si>
  <si>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</si>
  <si>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</si>
  <si>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</si>
  <si>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</si>
  <si>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</si>
  <si>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</si>
  <si>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</si>
  <si>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</si>
  <si>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</si>
  <si>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</si>
  <si>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</si>
  <si>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</si>
  <si>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</si>
  <si>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</si>
  <si>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</si>
  <si>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</si>
  <si>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</si>
  <si>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</si>
  <si>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</si>
  <si>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</si>
  <si>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</si>
  <si>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</si>
  <si>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</si>
  <si>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</si>
  <si>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</si>
  <si>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</si>
  <si>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</si>
  <si>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</si>
  <si>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</si>
  <si>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</si>
  <si>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</si>
  <si>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</si>
  <si>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</si>
  <si>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</si>
  <si>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</si>
  <si>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</si>
  <si>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</si>
  <si>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</si>
  <si>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</si>
  <si>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</si>
  <si>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</si>
  <si>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</si>
  <si>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</si>
  <si>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</si>
  <si>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</si>
  <si>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</si>
  <si>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</si>
  <si>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</si>
  <si>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</si>
  <si>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</si>
  <si>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</si>
  <si>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</si>
  <si>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</si>
  <si>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</si>
  <si>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</si>
  <si>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</si>
  <si>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</si>
  <si>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</si>
  <si>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</si>
  <si>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</si>
  <si>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</si>
  <si>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</si>
  <si>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</si>
  <si>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</si>
  <si>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</si>
  <si>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</si>
  <si>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</si>
  <si>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</si>
  <si>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</si>
  <si>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</si>
  <si>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</si>
  <si>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</si>
  <si>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</si>
  <si>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</si>
  <si>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</si>
  <si>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</si>
  <si>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</si>
  <si>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</si>
  <si>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</si>
  <si>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</si>
  <si>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</si>
  <si>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</si>
  <si>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</si>
  <si>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</si>
  <si>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</si>
  <si>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</si>
  <si>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</si>
  <si>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</si>
  <si>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</si>
  <si>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</si>
  <si>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</si>
  <si>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</si>
  <si>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</si>
  <si>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</si>
  <si>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</si>
  <si>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</si>
  <si>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</si>
  <si>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</si>
  <si>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</si>
  <si>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</si>
  <si>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</si>
  <si>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</si>
  <si>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</si>
  <si>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</si>
  <si>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</si>
  <si>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</si>
  <si>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</si>
  <si>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</si>
  <si>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</si>
  <si>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</si>
  <si>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</si>
  <si>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</si>
  <si>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</si>
  <si>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</si>
  <si>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</si>
  <si>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</si>
  <si>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</si>
  <si>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</si>
  <si>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</si>
  <si>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</si>
  <si>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</si>
  <si>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</si>
  <si>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</si>
  <si>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</si>
  <si>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</si>
  <si>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</si>
  <si>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</si>
  <si>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</si>
  <si>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</si>
  <si>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</si>
  <si>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</si>
  <si>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</si>
  <si>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</si>
  <si>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</si>
  <si>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</si>
  <si>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</si>
  <si>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</si>
  <si>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</si>
  <si>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</si>
  <si>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</si>
  <si>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</si>
  <si>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</si>
  <si>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</si>
  <si>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</si>
  <si>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</si>
  <si>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</si>
  <si>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</si>
  <si>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</si>
  <si>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</si>
  <si>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</si>
  <si>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</si>
  <si>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</si>
  <si>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</si>
  <si>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</si>
  <si>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</si>
  <si>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</si>
  <si>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</si>
  <si>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</si>
  <si>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</si>
  <si>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</si>
  <si>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</si>
  <si>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</si>
  <si>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</si>
  <si>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</si>
  <si>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</si>
  <si>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</si>
  <si>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</si>
  <si>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2021-11-11004882020</t>
  </si>
  <si>
    <t>11-0507-2020</t>
  </si>
  <si>
    <t>11-1060-2020</t>
  </si>
  <si>
    <t>11-1501-2020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</si>
  <si>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</si>
  <si>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</si>
  <si>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</si>
  <si>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</si>
  <si>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</si>
  <si>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6906600 Ext 104 - 3126833255- 3133270469</t>
  </si>
  <si>
    <t>fundacion@celestonfreinet.edu.co</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</si>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</sst>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3"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5" t="str">
        <f>HYPERLINK("#MI_Oferente_Singular!A114","CAPACIDAD RESIDUAL")</f>
        <v>CAPACIDAD RESIDUAL</v>
      </c>
      <c r="F8" s="246"/>
      <c r="G8" s="24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5" t="str">
        <f>HYPERLINK("#MI_Oferente_Singular!A162","TALENTO HUMANO")</f>
        <v>TALENTO HUMANO</v>
      </c>
      <c r="F9" s="246"/>
      <c r="G9" s="24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5" t="str">
        <f>HYPERLINK("#MI_Oferente_Singular!F162","INFRAESTRUCTURA")</f>
        <v>INFRAESTRUCTURA</v>
      </c>
      <c r="F10" s="246"/>
      <c r="G10" s="24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2683</v>
      </c>
      <c r="D15" s="35"/>
      <c r="E15" s="35"/>
      <c r="F15" s="5"/>
      <c r="G15" s="32" t="s">
        <v>1168</v>
      </c>
      <c r="H15" s="103" t="s">
        <v>187</v>
      </c>
      <c r="I15" s="32" t="s">
        <v>2624</v>
      </c>
      <c r="J15" s="108" t="s">
        <v>2626</v>
      </c>
      <c r="L15" s="229" t="s">
        <v>8</v>
      </c>
      <c r="M15" s="22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248"/>
      <c r="I20" s="146" t="s">
        <v>1156</v>
      </c>
      <c r="J20" s="147" t="s">
        <v>196</v>
      </c>
      <c r="K20" s="148">
        <v>536364300</v>
      </c>
      <c r="L20" s="149"/>
      <c r="M20" s="149">
        <v>44561</v>
      </c>
      <c r="N20" s="133">
        <f>+(M20-L20)/30</f>
        <v>1485.3666666666666</v>
      </c>
      <c r="O20" s="136"/>
      <c r="U20" s="132"/>
      <c r="V20" s="105">
        <f ca="1">NOW()</f>
        <v>44193.962460185183</v>
      </c>
      <c r="W20" s="105">
        <f ca="1">NOW()</f>
        <v>44193.962460185183</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FUNDACION CELESTIN FREINET</v>
      </c>
      <c r="C38" s="243"/>
      <c r="D38" s="243"/>
      <c r="E38" s="243"/>
      <c r="F38" s="243"/>
      <c r="G38" s="5"/>
      <c r="H38" s="130"/>
      <c r="I38" s="252" t="s">
        <v>7</v>
      </c>
      <c r="J38" s="252"/>
      <c r="K38" s="252"/>
      <c r="L38" s="252"/>
      <c r="M38" s="252"/>
      <c r="N38" s="252"/>
      <c r="O38" s="131"/>
    </row>
    <row r="39" spans="1:16" ht="42.95" customHeight="1" thickBot="1" x14ac:dyDescent="0.3">
      <c r="A39" s="10"/>
      <c r="B39" s="11"/>
      <c r="C39" s="11"/>
      <c r="D39" s="11"/>
      <c r="E39" s="11"/>
      <c r="F39" s="11"/>
      <c r="G39" s="11"/>
      <c r="H39" s="10"/>
      <c r="I39" s="238" t="s">
        <v>2694</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75" t="s">
        <v>2684</v>
      </c>
      <c r="E114" s="176">
        <v>43887</v>
      </c>
      <c r="F114" s="176">
        <v>44196</v>
      </c>
      <c r="G114" s="157">
        <f>IF(AND(E114&lt;&gt;"",F114&lt;&gt;""),((F114-E114)/30),"")</f>
        <v>10.3</v>
      </c>
      <c r="H114" s="177" t="s">
        <v>2687</v>
      </c>
      <c r="I114" s="120" t="s">
        <v>1156</v>
      </c>
      <c r="J114" s="120" t="s">
        <v>198</v>
      </c>
      <c r="K114" s="68">
        <v>950971224</v>
      </c>
      <c r="L114" s="100" t="e">
        <f>+IF(AND(K114&gt;0,O114="Ejecución"),(K114/877802)*Tabla28[[#This Row],[% participación]],IF(AND(K114&gt;0,O114&lt;&gt;"Ejecución"),"-",""))</f>
        <v>#VALUE!</v>
      </c>
      <c r="M114" s="123"/>
      <c r="N114" s="170" t="str">
        <f>+IF(M118="No",1,IF(M118="Si","Ingrese %",""))</f>
        <v/>
      </c>
      <c r="O114" s="159" t="s">
        <v>1150</v>
      </c>
      <c r="P114" s="78"/>
    </row>
    <row r="115" spans="1:16" s="6" customFormat="1" ht="24.75" customHeight="1" x14ac:dyDescent="0.25">
      <c r="A115" s="141">
        <v>2</v>
      </c>
      <c r="B115" s="158" t="s">
        <v>2664</v>
      </c>
      <c r="C115" s="160" t="s">
        <v>31</v>
      </c>
      <c r="D115" s="175" t="s">
        <v>2685</v>
      </c>
      <c r="E115" s="176">
        <v>43922</v>
      </c>
      <c r="F115" s="176">
        <v>44165</v>
      </c>
      <c r="G115" s="157">
        <f t="shared" ref="G115:G116" si="4">IF(AND(E115&lt;&gt;"",F115&lt;&gt;""),((F115-E115)/30),"")</f>
        <v>8.1</v>
      </c>
      <c r="H115" s="177" t="s">
        <v>2688</v>
      </c>
      <c r="I115" s="63" t="s">
        <v>1156</v>
      </c>
      <c r="J115" s="63" t="s">
        <v>200</v>
      </c>
      <c r="K115" s="68">
        <v>64035443</v>
      </c>
      <c r="L115" s="100" t="e">
        <f>+IF(AND(K115&gt;0,O115="Ejecución"),(K115/877802)*Tabla28[[#This Row],[% participación]],IF(AND(K115&gt;0,O115&lt;&gt;"Ejecución"),"-",""))</f>
        <v>#VALUE!</v>
      </c>
      <c r="M115" s="65"/>
      <c r="N115" s="170" t="str">
        <f>+IF(M118="No",1,IF(M118="Si","Ingrese %",""))</f>
        <v/>
      </c>
      <c r="O115" s="159" t="s">
        <v>1150</v>
      </c>
      <c r="P115" s="78"/>
    </row>
    <row r="116" spans="1:16" s="6" customFormat="1" ht="24.75" customHeight="1" x14ac:dyDescent="0.25">
      <c r="A116" s="141">
        <v>3</v>
      </c>
      <c r="B116" s="158" t="s">
        <v>2664</v>
      </c>
      <c r="C116" s="160" t="s">
        <v>31</v>
      </c>
      <c r="D116" s="175" t="s">
        <v>2686</v>
      </c>
      <c r="E116" s="143">
        <v>44166</v>
      </c>
      <c r="F116" s="143">
        <v>44773</v>
      </c>
      <c r="G116" s="157">
        <f t="shared" si="4"/>
        <v>20.233333333333334</v>
      </c>
      <c r="H116" s="180" t="s">
        <v>2689</v>
      </c>
      <c r="I116" s="63" t="s">
        <v>1156</v>
      </c>
      <c r="J116" s="63" t="s">
        <v>196</v>
      </c>
      <c r="K116" s="68">
        <v>1032165402</v>
      </c>
      <c r="L116" s="100" t="e">
        <f>+IF(AND(K116&gt;0,O116="Ejecución"),(K116/877802)*Tabla28[[#This Row],[% participación]],IF(AND(K116&gt;0,O116&lt;&gt;"Ejecución"),"-",""))</f>
        <v>#VALUE!</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64"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1"/>
      <c r="Z178" s="162" t="str">
        <f>IF(Y178&gt;0,SUM(E180+Y178),"")</f>
        <v/>
      </c>
      <c r="AA178" s="19"/>
      <c r="AB178" s="19"/>
    </row>
    <row r="179" spans="1:28" ht="23.25" x14ac:dyDescent="0.25">
      <c r="A179" s="9"/>
      <c r="B179" s="196" t="s">
        <v>2668</v>
      </c>
      <c r="C179" s="196"/>
      <c r="D179" s="196"/>
      <c r="E179" s="168">
        <v>0.02</v>
      </c>
      <c r="F179" s="167"/>
      <c r="G179" s="162" t="str">
        <f>IF(F179&gt;0,SUM(E179+F179),"")</f>
        <v/>
      </c>
      <c r="H179" s="5"/>
      <c r="I179" s="196" t="s">
        <v>2670</v>
      </c>
      <c r="J179" s="196"/>
      <c r="K179" s="196"/>
      <c r="L179" s="196"/>
      <c r="M179" s="169"/>
      <c r="O179" s="8"/>
      <c r="Q179" s="19"/>
      <c r="R179" s="156" t="str">
        <f>IF(M179&gt;0,SUM(L179+M179),"")</f>
        <v/>
      </c>
      <c r="T179" s="19"/>
      <c r="U179" s="242" t="s">
        <v>1166</v>
      </c>
      <c r="V179" s="242"/>
      <c r="W179" s="242"/>
      <c r="X179" s="24">
        <v>0.02</v>
      </c>
      <c r="Y179" s="161"/>
      <c r="Z179" s="162" t="str">
        <f>IF(Y179&gt;0,SUM(E181+Y179),"")</f>
        <v/>
      </c>
      <c r="AA179" s="19"/>
      <c r="AB179" s="19"/>
    </row>
    <row r="180" spans="1:28" ht="23.25" hidden="1" x14ac:dyDescent="0.25">
      <c r="A180" s="9"/>
      <c r="B180" s="182"/>
      <c r="C180" s="182"/>
      <c r="D180" s="182"/>
      <c r="E180" s="166"/>
      <c r="H180" s="5"/>
      <c r="I180" s="182"/>
      <c r="J180" s="182"/>
      <c r="K180" s="182"/>
      <c r="L180" s="182"/>
      <c r="M180" s="5"/>
      <c r="O180" s="8"/>
      <c r="Q180" s="19"/>
      <c r="R180" s="156" t="str">
        <f>IF(S180&gt;0,SUM(L180+S180),"")</f>
        <v/>
      </c>
      <c r="S180" s="161"/>
      <c r="T180" s="19"/>
      <c r="U180" s="242" t="s">
        <v>1167</v>
      </c>
      <c r="V180" s="242"/>
      <c r="W180" s="242"/>
      <c r="X180" s="24">
        <v>0.03</v>
      </c>
      <c r="Y180" s="161"/>
      <c r="Z180" s="162" t="str">
        <f>IF(Y180&gt;0,SUM(E182+Y180),"")</f>
        <v/>
      </c>
      <c r="AA180" s="19"/>
      <c r="AB180" s="19"/>
    </row>
    <row r="181" spans="1:28" ht="23.25" hidden="1" x14ac:dyDescent="0.25">
      <c r="A181" s="9"/>
      <c r="B181" s="182"/>
      <c r="C181" s="182"/>
      <c r="D181" s="182"/>
      <c r="E181" s="166"/>
      <c r="H181" s="5"/>
      <c r="I181" s="182"/>
      <c r="J181" s="182"/>
      <c r="K181" s="182"/>
      <c r="L181" s="182"/>
      <c r="M181" s="5"/>
      <c r="O181" s="8"/>
      <c r="Q181" s="19"/>
      <c r="R181" s="156" t="str">
        <f>IF(S181&gt;0,SUM(L181+S181),"")</f>
        <v/>
      </c>
      <c r="S181" s="161"/>
      <c r="T181" s="19"/>
      <c r="U181" s="19"/>
      <c r="V181" s="19"/>
      <c r="W181" s="19"/>
      <c r="X181" s="19"/>
      <c r="Y181" s="19"/>
      <c r="Z181" s="19"/>
      <c r="AA181" s="19"/>
      <c r="AB181" s="19"/>
    </row>
    <row r="182" spans="1:28" ht="23.25" hidden="1" x14ac:dyDescent="0.25">
      <c r="A182" s="9"/>
      <c r="B182" s="182"/>
      <c r="C182" s="182"/>
      <c r="D182" s="182"/>
      <c r="E182" s="166"/>
      <c r="H182" s="5"/>
      <c r="I182" s="182"/>
      <c r="J182" s="182"/>
      <c r="K182" s="182"/>
      <c r="L182" s="182"/>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41" t="s">
        <v>2628</v>
      </c>
      <c r="L185" s="241"/>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00" t="s">
        <v>2636</v>
      </c>
      <c r="C192" s="200"/>
      <c r="E192" s="5" t="s">
        <v>20</v>
      </c>
      <c r="H192" s="26" t="s">
        <v>24</v>
      </c>
      <c r="J192" s="5" t="s">
        <v>2637</v>
      </c>
      <c r="K192" s="5"/>
      <c r="M192" s="5"/>
      <c r="N192" s="5"/>
      <c r="O192" s="8"/>
      <c r="Q192" s="151"/>
      <c r="R192" s="152"/>
      <c r="S192" s="152"/>
      <c r="T192" s="151"/>
    </row>
    <row r="193" spans="1:18" x14ac:dyDescent="0.25">
      <c r="A193" s="9"/>
      <c r="C193" s="125">
        <v>43797</v>
      </c>
      <c r="D193" s="5"/>
      <c r="E193" s="124">
        <v>4420</v>
      </c>
      <c r="F193" s="5"/>
      <c r="G193" s="5"/>
      <c r="H193" s="145" t="s">
        <v>2690</v>
      </c>
      <c r="J193" s="5"/>
      <c r="K193" s="125">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1" t="s">
        <v>2691</v>
      </c>
      <c r="J211" s="27" t="s">
        <v>2622</v>
      </c>
      <c r="K211" s="181" t="s">
        <v>2691</v>
      </c>
      <c r="L211" s="21"/>
      <c r="M211" s="21"/>
      <c r="N211" s="21"/>
      <c r="O211" s="8"/>
    </row>
    <row r="212" spans="1:15" x14ac:dyDescent="0.25">
      <c r="A212" s="9"/>
      <c r="B212" s="27" t="s">
        <v>2619</v>
      </c>
      <c r="C212" s="145" t="s">
        <v>2690</v>
      </c>
      <c r="D212" s="21"/>
      <c r="G212" s="27" t="s">
        <v>2621</v>
      </c>
      <c r="H212" s="181" t="s">
        <v>2692</v>
      </c>
      <c r="J212" s="27" t="s">
        <v>2623</v>
      </c>
      <c r="K212" s="145"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39:N39"/>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schemas.openxmlformats.org/package/2006/metadata/core-properties"/>
    <ds:schemaRef ds:uri="http://schemas.microsoft.com/office/2006/metadata/properties"/>
    <ds:schemaRef ds:uri="http://purl.org/dc/terms/"/>
    <ds:schemaRef ds:uri="4fb10211-09fb-4e80-9f0b-184718d5d98c"/>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2020-11-20T15:12:35Z</cp:lastPrinted>
  <dcterms:created xsi:type="dcterms:W3CDTF">2020-10-14T21:57:42Z</dcterms:created>
  <dcterms:modified xsi:type="dcterms:W3CDTF">2020-12-29T04:05:58Z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