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730"/>
  <workbookPr/>
  <mc:AlternateContent xmlns:mc="http://schemas.openxmlformats.org/markup-compatibility/2006">
    <mc:Choice Requires="x15">
      <x15ac:absPath xmlns:x15ac="http://schemas.microsoft.com/office/spreadsheetml/2010/11/ac" url="C:\Users\user\Desktop\Manifestación de interes\Manifestación de interes\CUNDINAMARCA\SI\"/>
    </mc:Choice>
  </mc:AlternateContent>
  <xr:revisionPtr revIDLastSave="0" documentId="13_ncr:1_{C3769AFF-B4CA-4661-B601-EDB81459E188}" xr6:coauthVersionLast="45" xr6:coauthVersionMax="45" xr10:uidLastSave="{00000000-0000-0000-0000-000000000000}"/>
  <bookViews>
    <workbookView xWindow="-120" yWindow="-120" windowWidth="20730" windowHeight="11160" xr2:uid="{00000000-000D-0000-FFFF-FFFF00000000}"/>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calcf="http://schemas.microsoft.com/office/spreadsheetml/2018/calcfeatures" uri="{B58B0392-4F1F-4190-BB64-5DF3571DCE5F}">
      <xcalcf:calcFeatures>
        <xcalcf:feature name="microsoft.com:RD"/>
        <xcalcf:feature name="microsoft.com:FV"/>
      </xcalcf:calcFeatures>
    </ex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l="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<sst xmlns="http://schemas.openxmlformats.org/spreadsheetml/2006/main" count="3149" uniqueCount="2716">
  <si>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</si>
  <si>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</si>
  <si>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</si>
  <si>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</si>
  <si>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</si>
  <si>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</si>
  <si>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</si>
  <si>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</si>
  <si>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</si>
  <si>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</si>
  <si>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</si>
  <si>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</si>
  <si>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</si>
  <si>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</si>
  <si>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</si>
  <si>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</si>
  <si>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</si>
  <si>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</si>
  <si>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</si>
  <si>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</si>
  <si>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</si>
  <si>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</si>
  <si>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</si>
  <si>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</si>
  <si>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</si>
  <si>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</si>
  <si>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</si>
  <si>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</si>
  <si>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</si>
  <si>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</si>
  <si>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</si>
  <si>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</si>
  <si>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</si>
  <si>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</si>
  <si>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</si>
  <si>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</si>
  <si>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</si>
  <si>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</si>
  <si>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</si>
  <si>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</si>
  <si>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</si>
  <si>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</si>
  <si>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</si>
  <si>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</si>
  <si>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</si>
  <si>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</si>
  <si>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</si>
  <si>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</si>
  <si>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</si>
  <si>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</si>
  <si>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</si>
  <si>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</si>
  <si>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</si>
  <si>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</si>
  <si>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</si>
  <si>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</si>
  <si>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</si>
  <si>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</si>
  <si>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</si>
  <si>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</si>
  <si>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</si>
  <si>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</si>
  <si>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</si>
  <si>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</si>
  <si>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</si>
  <si>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</si>
  <si>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</si>
  <si>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</si>
  <si>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</si>
  <si>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</si>
  <si>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</si>
  <si>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</si>
  <si>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</si>
  <si>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</si>
  <si>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</si>
  <si>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</si>
  <si>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</si>
  <si>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</si>
  <si>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</si>
  <si>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</si>
  <si>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</si>
  <si>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</si>
  <si>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</si>
  <si>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</si>
  <si>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</si>
  <si>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</si>
  <si>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</si>
  <si>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</si>
  <si>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</si>
  <si>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</si>
  <si>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</si>
  <si>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</si>
  <si>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</si>
  <si>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</si>
  <si>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</si>
  <si>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</si>
  <si>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</si>
  <si>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</si>
  <si>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</si>
  <si>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</si>
  <si>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</si>
  <si>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</si>
  <si>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</si>
  <si>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</si>
  <si>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</si>
  <si>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</si>
  <si>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</si>
  <si>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</si>
  <si>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</si>
  <si>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</si>
  <si>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</si>
  <si>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</si>
  <si>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</si>
  <si>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</si>
  <si>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</si>
  <si>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</si>
  <si>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</si>
  <si>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</si>
  <si>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</si>
  <si>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</si>
  <si>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</si>
  <si>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</si>
  <si>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</si>
  <si>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</si>
  <si>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</si>
  <si>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</si>
  <si>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</si>
  <si>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</si>
  <si>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</si>
  <si>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</si>
  <si>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</si>
  <si>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</si>
  <si>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</si>
  <si>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</si>
  <si>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</si>
  <si>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</si>
  <si>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</si>
  <si>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</si>
  <si>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</si>
  <si>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</si>
  <si>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</si>
  <si>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</si>
  <si>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</si>
  <si>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</si>
  <si>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</si>
  <si>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</si>
  <si>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</si>
  <si>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</si>
  <si>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</si>
  <si>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</si>
  <si>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</si>
  <si>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</si>
  <si>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</si>
  <si>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</si>
  <si>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</si>
  <si>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</si>
  <si>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</si>
  <si>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</si>
  <si>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</si>
  <si>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</si>
  <si>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</si>
  <si>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</si>
  <si>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</si>
  <si>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</si>
  <si>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</si>
  <si>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</si>
  <si>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</si>
  <si>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</si>
  <si>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</si>
  <si>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</si>
  <si>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</si>
  <si>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</si>
  <si>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</si>
  <si>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</si>
  <si>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</si>
  <si>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</si>
  <si>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</si>
  <si>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</si>
  <si>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</si>
  <si>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</si>
  <si>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</si>
  <si>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</si>
  <si>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</si>
  <si>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</si>
  <si>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</si>
  <si>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</si>
  <si>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</si>
  <si>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</si>
  <si>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</si>
  <si>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</si>
  <si>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</si>
  <si>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</si>
  <si>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</si>
  <si>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</si>
  <si>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</si>
  <si>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</si>
  <si>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</si>
  <si>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</si>
  <si>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</si>
  <si>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</si>
  <si>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</si>
  <si>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</si>
  <si>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</si>
  <si>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</si>
  <si>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</si>
  <si>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</si>
  <si>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</si>
  <si>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</si>
  <si>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</si>
  <si>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</si>
  <si>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</si>
  <si>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</si>
  <si>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</si>
  <si>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</si>
  <si>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</si>
  <si>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</si>
  <si>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</si>
  <si>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</si>
  <si>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</si>
  <si>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</si>
  <si>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</si>
  <si>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</si>
  <si>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</si>
  <si>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</si>
  <si>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</si>
  <si>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</si>
  <si>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</si>
  <si>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</si>
  <si>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</si>
  <si>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</si>
  <si>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</si>
  <si>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</si>
  <si>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</si>
  <si>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</si>
  <si>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</si>
  <si>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</si>
  <si>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</si>
  <si>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</si>
  <si>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</si>
  <si>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</si>
  <si>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</si>
  <si>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</si>
  <si>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</si>
  <si>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</si>
  <si>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</si>
  <si>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</si>
  <si>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</si>
  <si>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</si>
  <si>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</si>
  <si>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</si>
  <si>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</si>
  <si>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</si>
  <si>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</si>
  <si>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</si>
  <si>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</si>
  <si>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</si>
  <si>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</si>
  <si>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</si>
  <si>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</si>
  <si>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</si>
  <si>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</si>
  <si>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</si>
  <si>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</si>
  <si>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</si>
  <si>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</si>
  <si>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</si>
  <si>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</si>
  <si>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</si>
  <si>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</si>
  <si>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</si>
  <si>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</si>
  <si>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</si>
  <si>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</si>
  <si>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</si>
  <si>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</si>
  <si>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</si>
  <si>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</si>
  <si>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</si>
  <si>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</si>
  <si>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</si>
  <si>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</si>
  <si>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</si>
  <si>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</si>
  <si>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</si>
  <si>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</si>
  <si>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</si>
  <si>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</si>
  <si>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</si>
  <si>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</si>
  <si>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</si>
  <si>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</si>
  <si>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</si>
  <si>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</si>
  <si>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</si>
  <si>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</si>
  <si>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</si>
  <si>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</si>
  <si>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</si>
  <si>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</si>
  <si>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</si>
  <si>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</si>
  <si>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</si>
  <si>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</si>
  <si>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</si>
  <si>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</si>
  <si>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</si>
  <si>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</si>
  <si>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</si>
  <si>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</si>
  <si>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</si>
  <si>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</si>
  <si>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</si>
  <si>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</si>
  <si>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</si>
  <si>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</si>
  <si>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</si>
  <si>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</si>
  <si>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</si>
  <si>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</si>
  <si>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</si>
  <si>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</si>
  <si>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</si>
  <si>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</si>
  <si>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</si>
  <si>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</si>
  <si>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</si>
  <si>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</si>
  <si>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</si>
  <si>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</si>
  <si>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</si>
  <si>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</si>
  <si>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</si>
  <si>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</si>
  <si>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</si>
  <si>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</si>
  <si>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</si>
  <si>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</si>
  <si>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</si>
  <si>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</si>
  <si>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</si>
  <si>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</si>
  <si>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</si>
  <si>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</si>
  <si>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</si>
  <si>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</si>
  <si>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</si>
  <si>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</si>
  <si>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</si>
  <si>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</si>
  <si>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</si>
  <si>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</si>
  <si>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</si>
  <si>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</si>
  <si>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</si>
  <si>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</si>
  <si>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</si>
  <si>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</si>
  <si>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</si>
  <si>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</si>
  <si>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</si>
  <si>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</si>
  <si>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</si>
  <si>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</si>
  <si>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</si>
  <si>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</si>
  <si>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</si>
  <si>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</si>
  <si>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</si>
  <si>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</si>
  <si>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</si>
  <si>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</si>
  <si>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</si>
  <si>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</si>
  <si>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</si>
  <si>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</si>
  <si>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</si>
  <si>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</si>
  <si>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</si>
  <si>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</si>
  <si>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</si>
  <si>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</si>
  <si>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</si>
  <si>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</si>
  <si>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</si>
  <si>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</si>
  <si>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</si>
  <si>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</si>
  <si>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</si>
  <si>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</si>
  <si>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</si>
  <si>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</si>
  <si>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</si>
  <si>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</si>
  <si>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</si>
  <si>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</si>
  <si>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</si>
  <si>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</si>
  <si>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</si>
  <si>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</si>
  <si>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</si>
  <si>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</si>
  <si>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</si>
  <si>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</si>
  <si>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</si>
  <si>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</si>
  <si>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</si>
  <si>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</si>
  <si>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</si>
  <si>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</si>
  <si>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</si>
  <si>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</si>
  <si>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</si>
  <si>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</si>
  <si>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</si>
  <si>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</si>
  <si>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</si>
  <si>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</si>
  <si>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</si>
  <si>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</si>
  <si>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</si>
  <si>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</si>
  <si>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</si>
  <si>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</si>
  <si>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</si>
  <si>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</si>
  <si>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</si>
  <si>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</si>
  <si>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</si>
  <si>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</si>
  <si>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</si>
  <si>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</si>
  <si>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</si>
  <si>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</si>
  <si>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</si>
  <si>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</si>
  <si>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</si>
  <si>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</si>
  <si>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</si>
  <si>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</si>
  <si>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</si>
  <si>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</si>
  <si>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</si>
  <si>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</si>
  <si>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</si>
  <si>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</si>
  <si>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</si>
  <si>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</si>
  <si>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</si>
  <si>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</si>
  <si>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</si>
  <si>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</si>
  <si>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</si>
  <si>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</si>
  <si>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</si>
  <si>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</si>
  <si>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</si>
  <si>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</si>
  <si>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</si>
  <si>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</si>
  <si>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</si>
  <si>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</si>
  <si>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</si>
  <si>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</si>
  <si>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</si>
  <si>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</si>
  <si>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</si>
  <si>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</si>
  <si>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</si>
  <si>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</si>
  <si>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</si>
  <si>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</si>
  <si>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</si>
  <si>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</si>
  <si>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</si>
  <si>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</si>
  <si>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</si>
  <si>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</si>
  <si>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</si>
  <si>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</si>
  <si>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</si>
  <si>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</si>
  <si>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</si>
  <si>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</si>
  <si>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</si>
  <si>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</si>
  <si>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</si>
  <si>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</si>
  <si>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</si>
  <si>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</si>
  <si>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</si>
  <si>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</si>
  <si>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</si>
  <si>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</si>
  <si>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</si>
  <si>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</si>
  <si>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</si>
  <si>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</si>
  <si>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</si>
  <si>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</si>
  <si>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</si>
  <si>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</si>
  <si>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</si>
  <si>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</si>
  <si>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</si>
  <si>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</si>
  <si>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</si>
  <si>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</si>
  <si>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</si>
  <si>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</si>
  <si>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</si>
  <si>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</si>
  <si>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</si>
  <si>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</si>
  <si>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</si>
  <si>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</si>
  <si>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</si>
  <si>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</si>
  <si>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</si>
  <si>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</si>
  <si>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</si>
  <si>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</si>
  <si>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</si>
  <si>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</si>
  <si>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</si>
  <si>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</si>
  <si>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</si>
  <si>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</si>
  <si>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</si>
  <si>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</si>
  <si>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</si>
  <si>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</si>
  <si>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</si>
  <si>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</si>
  <si>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</si>
  <si>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</si>
  <si>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</si>
  <si>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</si>
  <si>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</si>
  <si>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</si>
  <si>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</si>
  <si>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</si>
  <si>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</si>
  <si>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</si>
  <si>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</si>
  <si>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</si>
  <si>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</si>
  <si>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</si>
  <si>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</si>
  <si>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</si>
  <si>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</si>
  <si>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</si>
  <si>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</si>
  <si>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</si>
  <si>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</si>
  <si>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</si>
  <si>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</si>
  <si>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</si>
  <si>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</si>
  <si>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</si>
  <si>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</si>
  <si>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</si>
  <si>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</si>
  <si>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</si>
  <si>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</si>
  <si>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</si>
  <si>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</si>
  <si>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</si>
  <si>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</si>
  <si>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</si>
  <si>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</si>
  <si>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</si>
  <si>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</si>
  <si>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</si>
  <si>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</si>
  <si>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</si>
  <si>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</si>
  <si>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</si>
  <si>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</si>
  <si>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</si>
  <si>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</si>
  <si>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</si>
  <si>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</si>
  <si>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</si>
  <si>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</si>
  <si>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</si>
  <si>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</si>
  <si>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</si>
  <si>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</si>
  <si>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</si>
  <si>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</si>
  <si>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</si>
  <si>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</si>
  <si>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</si>
  <si>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</si>
  <si>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</si>
  <si>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</si>
  <si>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</si>
  <si>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</si>
  <si>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</si>
  <si>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</si>
  <si>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</si>
  <si>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</si>
  <si>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</si>
  <si>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</si>
  <si>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</si>
  <si>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</si>
  <si>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</si>
  <si>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</si>
  <si>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</si>
  <si>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</si>
  <si>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</si>
  <si>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</si>
  <si>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</si>
  <si>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</si>
  <si>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</si>
  <si>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</si>
  <si>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</si>
  <si>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</si>
  <si>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</si>
  <si>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</si>
  <si>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</si>
  <si>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</si>
  <si>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</si>
  <si>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</si>
  <si>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</si>
  <si>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</si>
  <si>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</si>
  <si>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</si>
  <si>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</si>
  <si>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</si>
  <si>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</si>
  <si>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</si>
  <si>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</si>
  <si>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</si>
  <si>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</si>
  <si>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</si>
  <si>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</si>
  <si>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</si>
  <si>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</si>
  <si>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</si>
  <si>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</si>
  <si>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</si>
  <si>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</si>
  <si>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</si>
  <si>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</si>
  <si>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</si>
  <si>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</si>
  <si>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</si>
  <si>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</si>
  <si>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</si>
  <si>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</si>
  <si>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</si>
  <si>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</si>
  <si>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</si>
  <si>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</si>
  <si>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</si>
  <si>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</si>
  <si>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</si>
  <si>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</si>
  <si>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</si>
  <si>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</si>
  <si>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</si>
  <si>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</si>
  <si>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</si>
  <si>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</si>
  <si>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</si>
  <si>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</si>
  <si>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</si>
  <si>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</si>
  <si>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</si>
  <si>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</si>
  <si>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</si>
  <si>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</si>
  <si>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</si>
  <si>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</si>
  <si>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</si>
  <si>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</si>
  <si>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</si>
  <si>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</si>
  <si>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</si>
  <si>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</si>
  <si>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</si>
  <si>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</si>
  <si>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</si>
  <si>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</si>
  <si>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</si>
  <si>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</si>
  <si>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</si>
  <si>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</si>
  <si>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</si>
  <si>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</si>
  <si>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</si>
  <si>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</si>
  <si>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</si>
  <si>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</si>
  <si>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</si>
  <si>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</si>
  <si>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</si>
  <si>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</si>
  <si>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</si>
  <si>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</si>
  <si>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</si>
  <si>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</si>
  <si>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</si>
  <si>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</si>
  <si>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</si>
  <si>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</si>
  <si>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</si>
  <si>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</si>
  <si>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</si>
  <si>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</si>
  <si>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</si>
  <si>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</si>
  <si>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</si>
  <si>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</si>
  <si>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</si>
  <si>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</si>
  <si>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</si>
  <si>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</si>
  <si>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</si>
  <si>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</si>
  <si>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</si>
  <si>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</si>
  <si>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</si>
  <si>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</si>
  <si>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</si>
  <si>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</si>
  <si>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</si>
  <si>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</si>
  <si>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</si>
  <si>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</si>
  <si>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</si>
  <si>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</si>
  <si>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</si>
  <si>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</si>
  <si>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</si>
  <si>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</si>
  <si>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</si>
  <si>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</si>
  <si>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</si>
  <si>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</si>
  <si>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</si>
  <si>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</si>
  <si>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</si>
  <si>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</si>
  <si>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</si>
  <si>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</si>
  <si>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</si>
  <si>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</si>
  <si>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</si>
  <si>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</si>
  <si>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</si>
  <si>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</si>
  <si>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</si>
  <si>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</si>
  <si>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</si>
  <si>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</si>
  <si>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</si>
  <si>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</si>
  <si>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</si>
  <si>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</si>
  <si>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</si>
  <si>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</si>
  <si>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</si>
  <si>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</si>
  <si>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</si>
  <si>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</si>
  <si>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</si>
  <si>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</si>
  <si>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</si>
  <si>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</si>
  <si>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</si>
  <si>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</si>
  <si>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</si>
  <si>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</si>
  <si>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</si>
  <si>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</si>
  <si>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</si>
  <si>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</si>
  <si>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</si>
  <si>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</si>
  <si>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</si>
  <si>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</si>
  <si>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</si>
  <si>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</si>
  <si>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</si>
  <si>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</si>
  <si>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</si>
  <si>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</si>
  <si>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</si>
  <si>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</si>
  <si>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</si>
  <si>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</si>
  <si>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</si>
  <si>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</si>
  <si>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</si>
  <si>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</si>
  <si>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</si>
  <si>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</si>
  <si>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</si>
  <si>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</si>
  <si>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</si>
  <si>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</si>
  <si>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</si>
  <si>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</si>
  <si>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</si>
  <si>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</si>
  <si>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</si>
  <si>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</si>
  <si>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</si>
  <si>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</si>
  <si>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</si>
  <si>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</si>
  <si>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</si>
  <si>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</si>
  <si>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</si>
  <si>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</si>
  <si>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</si>
  <si>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</si>
  <si>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</si>
  <si>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</si>
  <si>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</si>
  <si>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</si>
  <si>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</si>
  <si>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</si>
  <si>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</si>
  <si>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</si>
  <si>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</si>
  <si>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</si>
  <si>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</si>
  <si>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</si>
  <si>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</si>
  <si>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</si>
  <si>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</si>
  <si>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</si>
  <si>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</si>
  <si>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</si>
  <si>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</si>
  <si>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</si>
  <si>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</si>
  <si>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</si>
  <si>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</si>
  <si>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</si>
  <si>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</si>
  <si>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</si>
  <si>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</si>
  <si>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</si>
  <si>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</si>
  <si>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</si>
  <si>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</si>
  <si>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</si>
  <si>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</si>
  <si>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</si>
  <si>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</si>
  <si>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</si>
  <si>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</si>
  <si>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</si>
  <si>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</si>
  <si>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</si>
  <si>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</si>
  <si>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</si>
  <si>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</si>
  <si>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</si>
  <si>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</si>
  <si>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</si>
  <si>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</si>
  <si>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</si>
  <si>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</si>
  <si>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</si>
  <si>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</si>
  <si>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</si>
  <si>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</si>
  <si>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</si>
  <si>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</si>
  <si>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</si>
  <si>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</si>
  <si>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</si>
  <si>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</si>
  <si>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</si>
  <si>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</si>
  <si>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</si>
  <si>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</si>
  <si>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</si>
  <si>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</si>
  <si>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</si>
  <si>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</si>
  <si>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</si>
  <si>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</si>
  <si>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</si>
  <si>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</si>
  <si>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</si>
  <si>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</si>
  <si>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</si>
  <si>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</si>
  <si>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</si>
  <si>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</si>
  <si>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</si>
  <si>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</si>
  <si>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</si>
  <si>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</si>
  <si>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</si>
  <si>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</si>
  <si>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</si>
  <si>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</si>
  <si>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</si>
  <si>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</si>
  <si>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</si>
  <si>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</si>
  <si>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</si>
  <si>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</si>
  <si>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</si>
  <si>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</si>
  <si>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</si>
  <si>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</si>
  <si>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</si>
  <si>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</si>
  <si>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</si>
  <si>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</si>
  <si>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</si>
  <si>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</si>
  <si>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</si>
  <si>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</si>
  <si>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</si>
  <si>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</si>
  <si>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</si>
  <si>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</si>
  <si>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</si>
  <si>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</si>
  <si>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</si>
  <si>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</si>
  <si>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</si>
  <si>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</si>
  <si>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</si>
  <si>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</si>
  <si>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</si>
  <si>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</si>
  <si>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</si>
  <si>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</si>
  <si>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</si>
  <si>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</si>
  <si>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</si>
  <si>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</si>
  <si>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</si>
  <si>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</si>
  <si>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</si>
  <si>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</si>
  <si>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</si>
  <si>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</si>
  <si>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</si>
  <si>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</si>
  <si>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</si>
  <si>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</si>
  <si>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</si>
  <si>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</si>
  <si>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</si>
  <si>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</si>
  <si>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</si>
  <si>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</si>
  <si>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</si>
  <si>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</si>
  <si>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</si>
  <si>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</si>
  <si>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</si>
  <si>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</si>
  <si>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</si>
  <si>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</si>
  <si>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</si>
  <si>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</si>
  <si>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</si>
  <si>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</si>
  <si>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</si>
  <si>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</si>
  <si>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</si>
  <si>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</si>
  <si>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</si>
  <si>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</si>
  <si>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</si>
  <si>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</si>
  <si>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</si>
  <si>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</si>
  <si>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</si>
  <si>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</si>
  <si>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</si>
  <si>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</si>
  <si>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</si>
  <si>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</si>
  <si>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</si>
  <si>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</si>
  <si>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</si>
  <si>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</si>
  <si>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</si>
  <si>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</si>
  <si>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</si>
  <si>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</si>
  <si>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</si>
  <si>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</si>
  <si>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</si>
  <si>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</si>
  <si>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</si>
  <si>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</si>
  <si>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</si>
  <si>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</si>
  <si>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</si>
  <si>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</si>
  <si>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</si>
  <si>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</si>
  <si>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</si>
  <si>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</si>
  <si>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</si>
  <si>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</si>
  <si>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</si>
  <si>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</si>
  <si>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</si>
  <si>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</si>
  <si>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</si>
  <si>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</si>
  <si>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</si>
  <si>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</si>
  <si>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</si>
  <si>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</si>
  <si>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</si>
  <si>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</si>
  <si>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</si>
  <si>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</si>
  <si>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</si>
  <si>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</si>
  <si>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</si>
  <si>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</si>
  <si>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</si>
  <si>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</si>
  <si>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</si>
  <si>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</si>
  <si>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</si>
  <si>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</si>
  <si>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</si>
  <si>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</si>
  <si>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</si>
  <si>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</si>
  <si>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</si>
  <si>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</si>
  <si>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</si>
  <si>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</si>
  <si>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</si>
  <si>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</si>
  <si>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</si>
  <si>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</si>
  <si>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</si>
  <si>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</si>
  <si>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</si>
  <si>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</si>
  <si>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</si>
  <si>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</si>
  <si>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</si>
  <si>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</si>
  <si>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</si>
  <si>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</si>
  <si>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</si>
  <si>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</si>
  <si>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</si>
  <si>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</si>
  <si>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</si>
  <si>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</si>
  <si>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</si>
  <si>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</si>
  <si>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</si>
  <si>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</si>
  <si>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</si>
  <si>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</si>
  <si>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</si>
  <si>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</si>
  <si>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</si>
  <si>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</si>
  <si>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</si>
  <si>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</si>
  <si>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</si>
  <si>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</si>
  <si>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</si>
  <si>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</si>
  <si>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</si>
  <si>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</si>
  <si>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</si>
  <si>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</si>
  <si>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</si>
  <si>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</si>
  <si>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</si>
  <si>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</si>
  <si>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</si>
  <si>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</si>
  <si>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</si>
  <si>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</si>
  <si>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</si>
  <si>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</si>
  <si>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</si>
  <si>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</si>
  <si>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</si>
  <si>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</si>
  <si>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</si>
  <si>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</si>
  <si>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</si>
  <si>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</si>
  <si>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</si>
  <si>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</si>
  <si>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</si>
  <si>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</si>
  <si>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</si>
  <si>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</si>
  <si>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</si>
  <si>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</si>
  <si>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</si>
  <si>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</si>
  <si>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</si>
  <si>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</si>
  <si>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</si>
  <si>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</si>
  <si>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</si>
  <si>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</si>
  <si>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</si>
  <si>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</si>
  <si>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</si>
  <si>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</si>
  <si>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</si>
  <si>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</si>
  <si>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</si>
  <si>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</si>
  <si>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</si>
  <si>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</si>
  <si>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</si>
  <si>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</si>
  <si>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</si>
  <si>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</si>
  <si>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</si>
  <si>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</si>
  <si>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</si>
  <si>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</si>
  <si>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</si>
  <si>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</si>
  <si>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</si>
  <si>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</si>
  <si>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</si>
  <si>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</si>
  <si>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</si>
  <si>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</si>
  <si>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</si>
  <si>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</si>
  <si>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</si>
  <si>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</si>
  <si>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</si>
  <si>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</si>
  <si>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</si>
  <si>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</si>
  <si>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</si>
  <si>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</si>
  <si>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</si>
  <si>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</si>
  <si>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</si>
  <si>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</si>
  <si>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</si>
  <si>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</si>
  <si>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</si>
  <si>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</si>
  <si>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</si>
  <si>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</si>
  <si>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</si>
  <si>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</si>
  <si>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</si>
  <si>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</si>
  <si>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</si>
  <si>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</si>
  <si>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</si>
  <si>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</si>
  <si>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</si>
  <si>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</si>
  <si>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</si>
  <si>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</si>
  <si>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</si>
  <si>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</si>
  <si>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</si>
  <si>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</si>
  <si>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</si>
  <si>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</si>
  <si>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</si>
  <si>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</si>
  <si>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</si>
  <si>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</si>
  <si>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</si>
  <si>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</si>
  <si>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</si>
  <si>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</si>
  <si>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</si>
  <si>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</si>
  <si>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</si>
  <si>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</si>
  <si>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</si>
  <si>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</si>
  <si>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</si>
  <si>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</si>
  <si>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</si>
  <si>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</si>
  <si>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</si>
  <si>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</si>
  <si>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</si>
  <si>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</si>
  <si>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</si>
  <si>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</si>
  <si>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</si>
  <si>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</si>
  <si>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</si>
  <si>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</si>
  <si>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</si>
  <si>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</si>
  <si>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</si>
  <si>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</si>
  <si>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</si>
  <si>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</si>
  <si>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</si>
  <si>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</si>
  <si>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</si>
  <si>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</si>
  <si>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</si>
  <si>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</si>
  <si>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</si>
  <si>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</si>
  <si>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</si>
  <si>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</si>
  <si>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</si>
  <si>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</si>
  <si>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</si>
  <si>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</si>
  <si>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</si>
  <si>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</si>
  <si>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</si>
  <si>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</si>
  <si>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</si>
  <si>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</si>
  <si>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</si>
  <si>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</si>
  <si>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</si>
  <si>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</si>
  <si>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</si>
  <si>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</si>
  <si>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</si>
  <si>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</si>
  <si>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</si>
  <si>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</si>
  <si>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</si>
  <si>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</si>
  <si>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</si>
  <si>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</si>
  <si>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</si>
  <si>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</si>
  <si>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</si>
  <si>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</si>
  <si>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</si>
  <si>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</si>
  <si>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</si>
  <si>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</si>
  <si>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</si>
  <si>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</si>
  <si>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</si>
  <si>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</si>
  <si>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</si>
  <si>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</si>
  <si>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</si>
  <si>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</si>
  <si>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</si>
  <si>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</si>
  <si>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</si>
  <si>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</si>
  <si>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</si>
  <si>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</si>
  <si>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</si>
  <si>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</si>
  <si>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</si>
  <si>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</si>
  <si>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</si>
  <si>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</si>
  <si>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</si>
  <si>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</si>
  <si>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</si>
  <si>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</si>
  <si>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</si>
  <si>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</si>
  <si>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</si>
  <si>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</si>
  <si>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</si>
  <si>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</si>
  <si>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</si>
  <si>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</si>
  <si>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</si>
  <si>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</si>
  <si>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</si>
  <si>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</si>
  <si>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</si>
  <si>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</si>
  <si>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</si>
  <si>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</si>
  <si>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</si>
  <si>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</si>
  <si>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</si>
  <si>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</si>
  <si>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</si>
  <si>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</si>
  <si>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</si>
  <si>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</si>
  <si>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</si>
  <si>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</si>
  <si>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</si>
  <si>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</si>
  <si>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</si>
  <si>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</si>
  <si>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</si>
  <si>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</si>
  <si>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</si>
  <si>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</si>
  <si>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</si>
  <si>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</si>
  <si>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</si>
  <si>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</si>
  <si>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</si>
  <si>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</si>
  <si>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</si>
  <si>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</si>
  <si>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</si>
  <si>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</si>
  <si>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</si>
  <si>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</si>
  <si>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</si>
  <si>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</si>
  <si>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</si>
  <si>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</si>
  <si>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</si>
  <si>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</si>
  <si>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</si>
  <si>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</si>
  <si>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</si>
  <si>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</si>
  <si>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</si>
  <si>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</si>
  <si>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</si>
  <si>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</si>
  <si>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</si>
  <si>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</si>
  <si>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</si>
  <si>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</si>
  <si>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</si>
  <si>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</si>
  <si>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</si>
  <si>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</si>
  <si>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</si>
  <si>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</si>
  <si>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</si>
  <si>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</si>
  <si>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</si>
  <si>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</si>
  <si>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</si>
  <si>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</si>
  <si>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</si>
  <si>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</si>
  <si>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</si>
  <si>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</si>
  <si>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</si>
  <si>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</si>
  <si>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</si>
  <si>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</si>
  <si>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</si>
  <si>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</si>
  <si>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</si>
  <si>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</si>
  <si>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</si>
  <si>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</si>
  <si>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</si>
  <si>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</si>
  <si>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</si>
  <si>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</si>
  <si>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</si>
  <si>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</si>
  <si>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</si>
  <si>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</si>
  <si>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</si>
  <si>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</si>
  <si>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</si>
  <si>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</si>
  <si>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</si>
  <si>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</si>
  <si>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</si>
  <si>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</si>
  <si>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</si>
  <si>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</si>
  <si>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</si>
  <si>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</si>
  <si>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</si>
  <si>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</si>
  <si>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</si>
  <si>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</si>
  <si>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</si>
  <si>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</si>
  <si>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</si>
  <si>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</si>
  <si>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</si>
  <si>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</si>
  <si>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</si>
  <si>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</si>
  <si>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</si>
  <si>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</si>
  <si>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</si>
  <si>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</si>
  <si>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</si>
  <si>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</si>
  <si>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</si>
  <si>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</si>
  <si>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</si>
  <si>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</si>
  <si>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</si>
  <si>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</si>
  <si>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</si>
  <si>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</si>
  <si>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</si>
  <si>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</si>
  <si>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</si>
  <si>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</si>
  <si>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</si>
  <si>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</si>
  <si>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</si>
  <si>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</si>
  <si>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</si>
  <si>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</si>
  <si>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</si>
  <si>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</si>
  <si>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</si>
  <si>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</si>
  <si>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</si>
  <si>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</si>
  <si>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</si>
  <si>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</si>
  <si>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</si>
  <si>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</si>
  <si>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</si>
  <si>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</si>
  <si>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</si>
  <si>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</si>
  <si>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</si>
  <si>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</si>
  <si>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</si>
  <si>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</si>
  <si>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</si>
  <si>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</si>
  <si>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</si>
  <si>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</si>
  <si>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</si>
  <si>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</si>
  <si>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</si>
  <si>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</si>
  <si>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</si>
  <si>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</si>
  <si>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</si>
  <si>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</si>
  <si>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</si>
  <si>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</si>
  <si>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</si>
  <si>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</si>
  <si>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</si>
  <si>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</si>
  <si>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</si>
  <si>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</si>
  <si>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</si>
  <si>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</si>
  <si>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</si>
  <si>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</si>
  <si>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</si>
  <si>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</si>
  <si>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</si>
  <si>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</si>
  <si>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</si>
  <si>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</si>
  <si>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</si>
  <si>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</si>
  <si>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</si>
  <si>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</si>
  <si>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</si>
  <si>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</si>
  <si>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</si>
  <si>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</si>
  <si>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</si>
  <si>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</si>
  <si>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</si>
  <si>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</si>
  <si>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</si>
  <si>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</si>
  <si>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</si>
  <si>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</si>
  <si>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</si>
  <si>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</si>
  <si>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</si>
  <si>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</si>
  <si>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</si>
  <si>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</si>
  <si>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</si>
  <si>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</si>
  <si>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</si>
  <si>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</si>
  <si>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</si>
  <si>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</si>
  <si>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</si>
  <si>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</si>
  <si>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</si>
  <si>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</si>
  <si>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</si>
  <si>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</si>
  <si>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</si>
  <si>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</si>
  <si>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</si>
  <si>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</si>
  <si>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</si>
  <si>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</si>
  <si>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</si>
  <si>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</si>
  <si>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</si>
  <si>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</si>
  <si>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</si>
  <si>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</si>
  <si>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</si>
  <si>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</si>
  <si>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</si>
  <si>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</si>
  <si>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</si>
  <si>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</si>
  <si>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</si>
  <si>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</si>
  <si>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</si>
  <si>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</si>
  <si>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</si>
  <si>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</si>
  <si>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</si>
  <si>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</si>
  <si>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</si>
  <si>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</si>
  <si>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</si>
  <si>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</si>
  <si>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</si>
  <si>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</si>
  <si>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</si>
  <si>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</si>
  <si>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</si>
  <si>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</si>
  <si>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</si>
  <si>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</si>
  <si>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</si>
  <si>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</si>
  <si>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</si>
  <si>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</si>
  <si>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</si>
  <si>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</si>
  <si>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</si>
  <si>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</si>
  <si>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</si>
  <si>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</si>
  <si>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</si>
  <si>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</si>
  <si>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</si>
  <si>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</si>
  <si>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</si>
  <si>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</si>
  <si>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</si>
  <si>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</si>
  <si>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</si>
  <si>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</si>
  <si>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</si>
  <si>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</si>
  <si>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</si>
  <si>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</si>
  <si>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</si>
  <si>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</si>
  <si>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</si>
  <si>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</si>
  <si>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</si>
  <si>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</si>
  <si>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</si>
  <si>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</si>
  <si>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</si>
  <si>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</si>
  <si>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</si>
  <si>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</si>
  <si>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</si>
  <si>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</si>
  <si>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</si>
  <si>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</si>
  <si>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</si>
  <si>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</si>
  <si>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</si>
  <si>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</si>
  <si>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</si>
  <si>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</si>
  <si>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</si>
  <si>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</si>
  <si>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</si>
  <si>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</si>
  <si>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</si>
  <si>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</si>
  <si>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</si>
  <si>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</si>
  <si>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</si>
  <si>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</si>
  <si>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</si>
  <si>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</si>
  <si>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</si>
  <si>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</si>
  <si>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</si>
  <si>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</si>
  <si>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</si>
  <si>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</si>
  <si>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</si>
  <si>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</si>
  <si>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</si>
  <si>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</si>
  <si>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</si>
  <si>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</si>
  <si>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</si>
  <si>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</si>
  <si>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</si>
  <si>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</si>
  <si>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</si>
  <si>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</si>
  <si>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</si>
  <si>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</si>
  <si>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</si>
  <si>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</si>
  <si>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</si>
  <si>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</si>
  <si>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</si>
  <si>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</si>
  <si>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</si>
  <si>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</si>
  <si>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</si>
  <si>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</si>
  <si>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</si>
  <si>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</si>
  <si>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</si>
  <si>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</si>
  <si>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</si>
  <si>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</si>
  <si>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</si>
  <si>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</si>
  <si>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</si>
  <si>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</si>
  <si>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</si>
  <si>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</si>
  <si>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</si>
  <si>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</si>
  <si>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</si>
  <si>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</si>
  <si>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</si>
  <si>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</si>
  <si>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</si>
  <si>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</si>
  <si>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</si>
  <si>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</si>
  <si>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</si>
  <si>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</si>
  <si>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</si>
  <si>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</si>
  <si>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</si>
  <si>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</si>
  <si>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</si>
  <si>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</si>
  <si>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</si>
  <si>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</si>
  <si>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</si>
  <si>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</si>
  <si>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</si>
  <si>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</si>
  <si>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</si>
  <si>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</si>
  <si>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</si>
  <si>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</si>
  <si>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</si>
  <si>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</si>
  <si>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</si>
  <si>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</si>
  <si>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</si>
  <si>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</si>
  <si>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</si>
  <si>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</si>
  <si>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</si>
  <si>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</si>
  <si>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</si>
  <si>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</si>
  <si>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</si>
  <si>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</si>
  <si>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</si>
  <si>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</si>
  <si>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</si>
  <si>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</si>
  <si>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</si>
  <si>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</si>
  <si>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</si>
  <si>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</si>
  <si>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</si>
  <si>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</si>
  <si>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</si>
  <si>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</si>
  <si>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</si>
  <si>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</si>
  <si>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</si>
  <si>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</si>
  <si>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</si>
  <si>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</si>
  <si>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</si>
  <si>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</si>
  <si>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</si>
  <si>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</si>
  <si>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</si>
  <si>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</si>
  <si>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</si>
  <si>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</si>
  <si>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</si>
  <si>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</si>
  <si>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</si>
  <si>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</si>
  <si>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</si>
  <si>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</si>
  <si>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</si>
  <si>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</si>
  <si>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</si>
  <si>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</si>
  <si>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</si>
  <si>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</si>
  <si>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</si>
  <si>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</si>
  <si>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</si>
  <si>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</si>
  <si>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</si>
  <si>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</si>
  <si>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</si>
  <si>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</si>
  <si>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</si>
  <si>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</si>
  <si>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</si>
  <si>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</si>
  <si>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</si>
  <si>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</si>
  <si>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</si>
  <si>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</si>
  <si>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</si>
  <si>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</si>
  <si>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</si>
  <si>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</si>
  <si>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</si>
  <si>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</si>
  <si>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</si>
  <si>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</si>
  <si>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</si>
  <si>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</si>
  <si>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</si>
  <si>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</si>
  <si>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</si>
  <si>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</si>
  <si>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</si>
  <si>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</si>
  <si>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</si>
  <si>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</si>
  <si>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</si>
  <si>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</si>
  <si>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</si>
  <si>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</si>
  <si>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</si>
  <si>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</si>
  <si>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</si>
  <si>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</si>
  <si>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</si>
  <si>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</si>
  <si>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</si>
  <si>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</si>
  <si>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</si>
  <si>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</si>
  <si>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</si>
  <si>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</si>
  <si>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</si>
  <si>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</si>
  <si>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</si>
  <si>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</si>
  <si>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</si>
  <si>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</si>
  <si>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</si>
  <si>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</si>
  <si>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</si>
  <si>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</si>
  <si>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</si>
  <si>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</si>
  <si>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</si>
  <si>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</si>
  <si>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</si>
  <si>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</si>
  <si>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</si>
  <si>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</si>
  <si>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</si>
  <si>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</si>
  <si>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</si>
  <si>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</si>
  <si>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</si>
  <si>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</si>
  <si>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</si>
  <si>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</si>
  <si>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</si>
  <si>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</si>
  <si>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</si>
  <si>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</si>
  <si>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</si>
  <si>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</si>
  <si>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</si>
  <si>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</si>
  <si>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</si>
  <si>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</si>
  <si>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</si>
  <si>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</si>
  <si>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</si>
  <si>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</si>
  <si>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</si>
  <si>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</si>
  <si>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</si>
  <si>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</si>
  <si>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</si>
  <si>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</si>
  <si>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</si>
  <si>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</si>
  <si>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</si>
  <si>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</si>
  <si>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</si>
  <si>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</si>
  <si>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</si>
  <si>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</si>
  <si>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</si>
  <si>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</si>
  <si>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</si>
  <si>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</si>
  <si>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</si>
  <si>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</si>
  <si>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</si>
  <si>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</si>
  <si>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</si>
  <si>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</si>
  <si>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</si>
  <si>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</si>
  <si>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</si>
  <si>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</si>
  <si>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</si>
  <si>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</si>
  <si>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</si>
  <si>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</si>
  <si>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</si>
  <si>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</si>
  <si>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</si>
  <si>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</si>
  <si>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</si>
  <si>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</si>
  <si>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</si>
  <si>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</si>
  <si>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</si>
  <si>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</si>
  <si>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</si>
  <si>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</si>
  <si>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</si>
  <si>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</si>
  <si>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</si>
  <si>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</si>
  <si>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</si>
  <si>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</si>
  <si>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</si>
  <si>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</si>
  <si>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</si>
  <si>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</si>
  <si>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</si>
  <si>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</si>
  <si>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</si>
  <si>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</si>
  <si>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</si>
  <si>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</si>
  <si>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</si>
  <si>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</si>
  <si>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</si>
  <si>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</si>
  <si>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</si>
  <si>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</si>
  <si>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</si>
  <si>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</si>
  <si>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</si>
  <si>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</si>
  <si>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</si>
  <si>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</si>
  <si>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</si>
  <si>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</si>
  <si>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</si>
  <si>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</si>
  <si>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</si>
  <si>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</si>
  <si>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</si>
  <si>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</si>
  <si>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</si>
  <si>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</si>
  <si>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</si>
  <si>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</si>
  <si>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</si>
  <si>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</si>
  <si>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</si>
  <si>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</si>
  <si>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</si>
  <si>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</si>
  <si>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</si>
  <si>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</si>
  <si>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</si>
  <si>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</si>
  <si>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</si>
  <si>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</si>
  <si>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</si>
  <si>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</si>
  <si>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</si>
  <si>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</si>
  <si>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</si>
  <si>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</si>
  <si>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</si>
  <si>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</si>
  <si>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</si>
  <si>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</si>
  <si>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</si>
  <si>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</si>
  <si>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</si>
  <si>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</si>
  <si>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</si>
  <si>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</si>
  <si>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</si>
  <si>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</si>
  <si>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</si>
  <si>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</si>
  <si>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</si>
  <si>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</si>
  <si>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</si>
  <si>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</si>
  <si>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</si>
  <si>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</si>
  <si>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</si>
  <si>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</si>
  <si>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</si>
  <si>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</si>
  <si>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</si>
  <si>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</si>
  <si>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</si>
  <si>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</si>
  <si>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</si>
  <si>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</si>
  <si>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</si>
  <si>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</si>
  <si>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</si>
  <si>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</si>
  <si>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</si>
  <si>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</si>
  <si>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</si>
  <si>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</si>
  <si>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</si>
  <si>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</si>
  <si>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</si>
  <si>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</si>
  <si>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</si>
  <si>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</si>
  <si>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</si>
  <si>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</si>
  <si>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</si>
  <si>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</si>
  <si>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</si>
  <si>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</si>
  <si>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</si>
  <si>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</si>
  <si>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</si>
  <si>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</si>
  <si>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</si>
  <si>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</si>
  <si>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</si>
  <si>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</si>
  <si>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</si>
  <si>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</si>
  <si>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</si>
  <si>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</si>
  <si>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</si>
  <si>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</si>
  <si>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</si>
  <si>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</si>
  <si>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</si>
  <si>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</si>
  <si>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</si>
  <si>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</si>
  <si>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</si>
  <si>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</si>
  <si>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</si>
  <si>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</si>
  <si>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</si>
  <si>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</si>
  <si>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</si>
  <si>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</si>
  <si>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</si>
  <si>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</si>
  <si>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</si>
  <si>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</si>
  <si>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</si>
  <si>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</si>
  <si>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</si>
  <si>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</si>
  <si>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</si>
  <si>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</si>
  <si>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</si>
  <si>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</si>
  <si>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</si>
  <si>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</si>
  <si>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</si>
  <si>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</si>
  <si>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</si>
  <si>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</si>
  <si>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</si>
  <si>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</si>
  <si>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</si>
  <si>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</si>
  <si>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</si>
  <si>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</si>
  <si>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</si>
  <si>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</si>
  <si>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</si>
  <si>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</si>
  <si>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</si>
  <si>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</si>
  <si>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</si>
  <si>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</si>
  <si>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</si>
  <si>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</si>
  <si>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</si>
  <si>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</si>
  <si>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</si>
  <si>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</si>
  <si>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</si>
  <si>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</si>
  <si>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</si>
  <si>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</si>
  <si>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</si>
  <si>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</si>
  <si>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</si>
  <si>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</si>
  <si>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</si>
  <si>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</si>
  <si>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</si>
  <si>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</si>
  <si>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</si>
  <si>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</si>
  <si>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</si>
  <si>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</si>
  <si>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</si>
  <si>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</si>
  <si>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</si>
  <si>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</si>
  <si>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</si>
  <si>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</si>
  <si>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</si>
  <si>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</si>
  <si>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</si>
  <si>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</si>
  <si>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</si>
  <si>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</si>
  <si>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</si>
  <si>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</si>
  <si>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</si>
  <si>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</si>
  <si>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</si>
  <si>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</si>
  <si>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</si>
  <si>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</si>
  <si>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</si>
  <si>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</si>
  <si>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</si>
  <si>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</si>
  <si>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</si>
  <si>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</si>
  <si>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</si>
  <si>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</si>
  <si>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</si>
  <si>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</si>
  <si>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</si>
  <si>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</si>
  <si>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</si>
  <si>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</si>
  <si>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</si>
  <si>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</si>
  <si>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</si>
  <si>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</si>
  <si>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</si>
  <si>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</si>
  <si>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</si>
  <si>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</si>
  <si>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</si>
  <si>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</si>
  <si>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</si>
  <si>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</si>
  <si>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</si>
  <si>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</si>
  <si>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</si>
  <si>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</si>
  <si>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</si>
  <si>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</si>
  <si>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</si>
  <si>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</si>
  <si>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</si>
  <si>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</si>
  <si>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</si>
  <si>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</si>
  <si>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</si>
  <si>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</si>
  <si>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</si>
  <si>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</si>
  <si>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</si>
  <si>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</si>
  <si>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</si>
  <si>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</si>
  <si>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</si>
  <si>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</si>
  <si>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</si>
  <si>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</si>
  <si>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</si>
  <si>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</si>
  <si>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</si>
  <si>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</si>
  <si>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</si>
  <si>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</si>
  <si>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</si>
  <si>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</si>
  <si>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</si>
  <si>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</si>
  <si>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</si>
  <si>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</si>
  <si>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</si>
  <si>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</si>
  <si>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</si>
  <si>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</si>
  <si>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</si>
  <si>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</si>
  <si>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</si>
  <si>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</si>
  <si>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</si>
  <si>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</si>
  <si>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</si>
  <si>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</si>
  <si>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</si>
  <si>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</si>
  <si>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</si>
  <si>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</si>
  <si>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</si>
  <si>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</si>
  <si>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</si>
  <si>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</si>
  <si>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</si>
  <si>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</si>
  <si>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</si>
  <si>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</si>
  <si>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</si>
  <si>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</si>
  <si>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</si>
  <si>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</si>
  <si>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</si>
  <si>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</si>
  <si>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</si>
  <si>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</si>
  <si>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</si>
  <si>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</si>
  <si>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</si>
  <si>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</si>
  <si>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</si>
  <si>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</si>
  <si>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</si>
  <si>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</si>
  <si>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</si>
  <si>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</si>
  <si>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</si>
  <si>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</si>
  <si>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</si>
  <si>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</si>
  <si>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</si>
  <si>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</si>
  <si>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</si>
  <si>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</si>
  <si>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</si>
  <si>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</si>
  <si>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</si>
  <si>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</si>
  <si>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</si>
  <si>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</si>
  <si>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</si>
  <si>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</si>
  <si>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</si>
  <si>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</si>
  <si>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</si>
  <si>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</si>
  <si>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</si>
  <si>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</si>
  <si>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</si>
  <si>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</si>
  <si>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</si>
  <si>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</si>
  <si>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</si>
  <si>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</si>
  <si>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</si>
  <si>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</si>
  <si>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</si>
  <si>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</si>
  <si>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</si>
  <si>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</si>
  <si>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</si>
  <si>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</si>
  <si>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</si>
  <si>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</si>
  <si>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</si>
  <si>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</si>
  <si>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</si>
  <si>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</si>
  <si>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</si>
  <si>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</si>
  <si>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</si>
  <si>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</si>
  <si>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</si>
  <si>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</si>
  <si>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</si>
  <si>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</si>
  <si>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</si>
  <si>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</si>
  <si>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</si>
  <si>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</si>
  <si>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</si>
  <si>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</si>
  <si>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</si>
  <si>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</si>
  <si>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</si>
  <si>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</si>
  <si>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</si>
  <si>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</si>
  <si>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</si>
  <si>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</si>
  <si>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</si>
  <si>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</si>
  <si>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</si>
  <si>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</si>
  <si>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</si>
  <si>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</si>
  <si>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</si>
  <si>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</si>
  <si>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</si>
  <si>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</si>
  <si>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</si>
  <si>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</si>
  <si>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</si>
  <si>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</si>
  <si>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</si>
  <si>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</si>
  <si>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</si>
  <si>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</si>
  <si>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</si>
  <si>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</si>
  <si>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</si>
  <si>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</si>
  <si>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</si>
  <si>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</si>
  <si>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</si>
  <si>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</si>
  <si>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</si>
  <si>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</si>
  <si>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</si>
  <si>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</si>
  <si>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</si>
  <si>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</si>
  <si>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</si>
  <si>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</si>
  <si>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</si>
  <si>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</si>
  <si>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</si>
  <si>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</si>
  <si>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</si>
  <si>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</si>
  <si>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</si>
  <si>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</si>
  <si>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</si>
  <si>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</si>
  <si>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</si>
  <si>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</si>
  <si>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</si>
  <si>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</si>
  <si>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</si>
  <si>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</si>
  <si>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</si>
  <si>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</si>
  <si>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</si>
  <si>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</si>
  <si>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</si>
  <si>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</si>
  <si>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</si>
  <si>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</si>
  <si>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</si>
  <si>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</si>
  <si>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</si>
  <si>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</si>
  <si>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</si>
  <si>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</si>
  <si>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</si>
  <si>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</si>
  <si>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</si>
  <si>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</si>
  <si>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</si>
  <si>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</si>
  <si>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</si>
  <si>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</si>
  <si>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</si>
  <si>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</si>
  <si>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</si>
  <si>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</si>
  <si>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</si>
  <si>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</si>
  <si>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</si>
  <si>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</si>
  <si>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</si>
  <si>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</si>
  <si>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</si>
  <si>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</si>
  <si>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</si>
  <si>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</si>
  <si>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</si>
  <si>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</si>
  <si>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</si>
  <si>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</si>
  <si>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</si>
  <si>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</si>
  <si>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</si>
  <si>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</si>
  <si>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</si>
  <si>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</si>
  <si>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</si>
  <si>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</si>
  <si>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</si>
  <si>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</si>
  <si>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</si>
  <si>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</si>
  <si>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</si>
  <si>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</si>
  <si>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</si>
  <si>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</si>
  <si>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</si>
  <si>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</si>
  <si>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</si>
  <si>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</si>
  <si>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</si>
  <si>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</si>
  <si>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</si>
  <si>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</si>
  <si>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</si>
  <si>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</si>
  <si>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</si>
  <si>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</si>
  <si>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</si>
  <si>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</si>
  <si>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</si>
  <si>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</si>
  <si>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</si>
  <si>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</si>
  <si>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</si>
  <si>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</si>
  <si>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</si>
  <si>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</si>
  <si>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</si>
  <si>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</si>
  <si>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</si>
  <si>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</si>
  <si>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</si>
  <si>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</si>
  <si>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</si>
  <si>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</si>
  <si>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</si>
  <si>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</si>
  <si>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</si>
  <si>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</si>
  <si>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</si>
  <si>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</si>
  <si>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</si>
  <si>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</si>
  <si>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</si>
  <si>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</si>
  <si>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</si>
  <si>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</si>
  <si>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</si>
  <si>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</si>
  <si>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</si>
  <si>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</si>
  <si>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</si>
  <si>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</si>
  <si>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</si>
  <si>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</si>
  <si>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</si>
  <si>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</si>
  <si>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</si>
  <si>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</si>
  <si>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</si>
  <si>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</si>
  <si>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</si>
  <si>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</si>
  <si>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</si>
  <si>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</si>
  <si>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</si>
  <si>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</si>
  <si>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</si>
  <si>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</si>
  <si>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</si>
  <si>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</si>
  <si>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</si>
  <si>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</si>
  <si>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</si>
  <si>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</si>
  <si>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</si>
  <si>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</si>
  <si>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</si>
  <si>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</si>
  <si>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</si>
  <si>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</si>
  <si>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</si>
  <si>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</si>
  <si>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</si>
  <si>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</si>
  <si>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</si>
  <si>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</si>
  <si>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</si>
  <si>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</si>
  <si>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</si>
  <si>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</si>
  <si>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</si>
  <si>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</si>
  <si>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</si>
  <si>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</si>
  <si>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</si>
  <si>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</si>
  <si>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</si>
  <si>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</si>
  <si>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</si>
  <si>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</si>
  <si>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</si>
  <si>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</si>
  <si>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</si>
  <si>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</si>
  <si>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</si>
  <si>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</si>
  <si>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</si>
  <si>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</si>
  <si>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</si>
  <si>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</si>
  <si>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</si>
  <si>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</si>
  <si>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</si>
  <si>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</si>
  <si>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</si>
  <si>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</si>
  <si>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</si>
  <si>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</si>
  <si>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</si>
  <si>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</si>
  <si>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</si>
  <si>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</si>
  <si>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</si>
  <si>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</si>
  <si>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</si>
  <si>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</si>
  <si>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</si>
  <si>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</si>
  <si>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</si>
  <si>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</si>
  <si>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</si>
  <si>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</si>
  <si>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</si>
  <si>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</si>
  <si>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</si>
  <si>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</si>
  <si>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</si>
  <si>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</si>
  <si>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</si>
  <si>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</si>
  <si>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</si>
  <si>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</si>
  <si>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</si>
  <si>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</si>
  <si>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</si>
  <si>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</si>
  <si>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</si>
  <si>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</si>
  <si>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</si>
  <si>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</si>
  <si>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</si>
  <si>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</si>
  <si>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</si>
  <si>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</si>
  <si>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</si>
  <si>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</si>
  <si>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</si>
  <si>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</si>
  <si>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</si>
  <si>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</si>
  <si>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</si>
  <si>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</si>
  <si>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</si>
  <si>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</si>
  <si>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</si>
  <si>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</si>
  <si>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</si>
  <si>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</si>
  <si>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</si>
  <si>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</si>
  <si>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</si>
  <si>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</si>
  <si>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</si>
  <si>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</si>
  <si>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</si>
  <si>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</si>
  <si>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</si>
  <si>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</si>
  <si>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</si>
  <si>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</si>
  <si>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</si>
  <si>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</si>
  <si>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</si>
  <si>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</si>
  <si>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</si>
  <si>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</si>
  <si>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</si>
  <si>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</si>
  <si>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</si>
  <si>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</si>
  <si>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</si>
  <si>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</si>
  <si>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</si>
  <si>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</si>
  <si>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</si>
  <si>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</si>
  <si>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</si>
  <si>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</si>
  <si>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</si>
  <si>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</si>
  <si>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</si>
  <si>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</si>
  <si>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</si>
  <si>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</si>
  <si>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</si>
  <si>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</si>
  <si>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</si>
  <si>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</si>
  <si>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</si>
  <si>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</si>
  <si>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</si>
  <si>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</si>
  <si>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</si>
  <si>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</si>
  <si>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</si>
  <si>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</si>
  <si>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</si>
  <si>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</si>
  <si>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</si>
  <si>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</si>
  <si>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</si>
  <si>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</si>
  <si>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</si>
  <si>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</si>
  <si>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</si>
  <si>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</si>
  <si>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</si>
  <si>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</si>
  <si>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</si>
  <si>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</si>
  <si>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</si>
  <si>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</si>
  <si>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</si>
  <si>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</si>
  <si>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</si>
  <si>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</si>
  <si>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</si>
  <si>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</si>
  <si>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</si>
  <si>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</si>
  <si>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</si>
  <si>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</si>
  <si>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</si>
  <si>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</si>
  <si>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</si>
  <si>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</si>
  <si>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</si>
  <si>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</si>
  <si>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</si>
  <si>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</si>
  <si>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</si>
  <si>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</si>
  <si>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</si>
  <si>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</si>
  <si>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</si>
  <si>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</si>
  <si>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</si>
  <si>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</si>
  <si>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</si>
  <si>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</si>
  <si>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</si>
  <si>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</si>
  <si>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</si>
  <si>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</si>
  <si>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</si>
  <si>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</si>
  <si>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</si>
  <si>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</si>
  <si>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</si>
  <si>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</si>
  <si>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</si>
  <si>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</si>
  <si>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</si>
  <si>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</si>
  <si>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</si>
  <si>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</si>
  <si>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</si>
  <si>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</si>
  <si>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</si>
  <si>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</si>
  <si>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</si>
  <si>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</si>
  <si>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</si>
  <si>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</si>
  <si>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</si>
  <si>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</si>
  <si>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</si>
  <si>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</si>
  <si>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</si>
  <si>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</si>
  <si>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</si>
  <si>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</si>
  <si>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</si>
  <si>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</si>
  <si>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</si>
  <si>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</si>
  <si>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</si>
  <si>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</si>
  <si>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</si>
  <si>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</si>
  <si>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</si>
  <si>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</si>
  <si>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</si>
  <si>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</si>
  <si>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</si>
  <si>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</si>
  <si>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</si>
  <si>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</si>
  <si>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</si>
  <si>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</si>
  <si>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</si>
  <si>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</si>
  <si>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</si>
  <si>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</si>
  <si>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</si>
  <si>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</si>
  <si>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</si>
  <si>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</si>
  <si>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</si>
  <si>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</si>
  <si>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</si>
  <si>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</si>
  <si>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</si>
  <si>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</si>
  <si>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</si>
  <si>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</si>
  <si>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</si>
  <si>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</si>
  <si>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</si>
  <si>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</si>
  <si>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</si>
  <si>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</si>
  <si>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</si>
  <si>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</si>
  <si>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</si>
  <si>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</si>
  <si>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2</t>
  </si>
  <si>
    <t>Maria Carolina Perdomo Galindo</t>
  </si>
  <si>
    <t>Carrera 22 # 143 - 11</t>
  </si>
  <si>
    <t>3142397472</t>
  </si>
  <si>
    <t>Bogotá Carrera 22 # 143 - 11</t>
  </si>
  <si>
    <t>gestiondeoportunidades@cid.org.co</t>
  </si>
  <si>
    <t>Convenio de Asociación No. M671 -2013</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</si>
  <si>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</si>
  <si>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FUNDACION BANCOLOMBIA</t>
  </si>
  <si>
    <t>MINISTERIO DEL INTERIOR - CORPORACIÓN MINUTO DE DIOS</t>
  </si>
  <si>
    <t>Contratar servicios profesionales para apoyar a las secretarías de educación e instituciones educativas en la Implementación del Modelo de Círculos de Aprendizaje.</t>
  </si>
  <si>
    <t>Apoyar a las secretarias de educación e instituciones educativas en la implementación y sostenibilidad del modelo circulos de aprendizaje.</t>
  </si>
  <si>
    <t>Realizar un convenio de asociación para apoyar a las Secretarías de Educación e Instituciones Educativas en la atención educativa de niños, niñas y jóvenes en situación de desplazamiento y extrema vulnerabilidad con la implementación del modelo educativo Círculos de Aprendizaje, priorizando las regiones donde se ha decretado la emergencia invernal.</t>
  </si>
  <si>
    <t>Contrato No. 184-2009</t>
  </si>
  <si>
    <t>Convenio de asociacion 608</t>
  </si>
  <si>
    <t>Contrato No. 363-2014</t>
  </si>
  <si>
    <t>Contrato No. 279-2007</t>
  </si>
  <si>
    <t>Convenio NAJ 390 NAJ 357</t>
  </si>
  <si>
    <t>Contrato No. 660-2009</t>
  </si>
  <si>
    <t>Convenio NAJ-826 NAJ-754-2014</t>
  </si>
  <si>
    <t>Convenio de asociación N° 1142-2016</t>
  </si>
  <si>
    <t>MEN: MINISTERIO DE EDUCACION NACIONAL</t>
  </si>
  <si>
    <t>OIM: ORGANIZACIÓN INTERNACIONAL PARA LAS MIGRACIONES</t>
  </si>
  <si>
    <t>INSTITUTO COLOMBIANO DE BIENESTAR FAMILIAR</t>
  </si>
  <si>
    <t>Implementar entre el año 2007 y 2008, el modelo Círculos de Aprendizaje en la Zona 1 Putumayo (Mocoa y Puerto Asís), Zona 5 Chocó (Quibdó, Istmina y Bagadó) y Zona 7 Cundinamarca (Bogotá y Soacha), como una alternativa educativa flexible, pertinente y ampliación de cobertura con calidad propiciando el acceso a la educación básica primaria,prioritariamente de los niños, niñas y jóvenes en situación de desplazamiento y condición de vulnerabilidad, desescolarizados y en extraedad.</t>
  </si>
  <si>
    <t>Aunar esfuerzos para desarrollar el proyecto "Hogares Felices para la Paz", mediante el cual se busca brindar un espacio de encuentro de las instituciones del Estado y las organizaciones de la sociedad civil, en el que, en beneficio de la primera infancia,se creen condiciones, ambientas y relaciones necesarias para que las madres gestantes y lactantes, los niños y las niñas menores de cinco años, focalizados por el Auto 251 de 2008 de la Corte Constitucional, tengan un desarrollo integral desde una perspectiva de derechos. Se desarrollará en las ciudades de Medellín, Bogotá, Sincelejo, Cartagena, Tame, San José del Guaviare, Buenaventura, Tumaco, Policarpa, Florencia, Quibdó y Bucaramanga.</t>
  </si>
  <si>
    <t>Brindar atención a la primera infancia, niñas y niños menores de cinco (5) años, de familias en situiación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</si>
  <si>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Aunar esfuerzos técnicos, administrativos y financieros para ejecutar una estrategia de fortalecimiento técnico dirigida a las madres y padres sustitutos (as) de regionales del ICBF, con el fin de cualificar la atención de los niños, niñas y adolescentes ubicados de manera provisional en una familia alterna con el fin de restablecer sus derechos.</t>
  </si>
  <si>
    <t>CNR: CONSEJO NORUEGO PARA LOS REFUGIADOS</t>
  </si>
  <si>
    <t>FUNDACIÓN CORONA</t>
  </si>
  <si>
    <t>Convenio de Cooperación No. T0803-64-1</t>
  </si>
  <si>
    <t>Contrato prestación de servicios No. 2011 ID 4562,11</t>
  </si>
  <si>
    <t>Convenio entre la Fundación Colombia y LA CID</t>
  </si>
  <si>
    <t>Apoyar la cualificación y transferencia del modelo Círculos de Aprendizaje, a fin de dejar capacidad instalada dentro del sistema educativo del departamento de Nariño en los municipios Pasto, Policarpa y Tumaco, propiciando que estos tengan una oferta educativa flexible - formal, que promueve la restitución del derecho a la educación de niños, niñas, adolescentes y jóvenes en alta vulnerabilidad por desplazamiento forzado, pobreza, extra edad, des escolarización, fracaso escolar</t>
  </si>
  <si>
    <t>Implementación del programa en cuatro nuevos grupos en los municipios de Bogotá, Sopó, Soacha e Ibagué</t>
  </si>
  <si>
    <t>LA CID realizará un acompañamiento calificado en el desarrollo en implementación del programa para la formación del equipo de voluntarios de la Fundación Bancolombia en temas relacionados con educación de poblaciones vulnerables, recreación y acompañamiento recreativo en las ciudades de Medellín, Bogotá, Cali, Pereira, Armenia, Pasto, B/quilla, Cartagena, B/manga, Cúcuta, Neiva e Ibagué.</t>
  </si>
  <si>
    <t>2021-25-10000909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</si>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</sst>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1" fillId="0" borderId="0" xfId="0" applyFont="1" applyAlignment="1">
      <alignment horizontal="left" vertical="center"/>
    </xf>
    <xf numFmtId="0" fontId="0" fillId="0" borderId="0" xfId="0" applyFont="1" applyAlignment="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5" xfId="0" applyFont="1" applyBorder="1"/>
    <xf numFmtId="0" fontId="3" fillId="0" borderId="10" xfId="0" applyFont="1" applyBorder="1"/>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xf numFmtId="0" fontId="1" fillId="0" borderId="0" xfId="0" applyFont="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3" fillId="0" borderId="8" xfId="0" applyFont="1" applyBorder="1"/>
    <xf numFmtId="0" fontId="3" fillId="0" borderId="7" xfId="0" applyFont="1" applyBorder="1"/>
    <xf numFmtId="0" fontId="7" fillId="0" borderId="0" xfId="0" applyFont="1" applyAlignment="1">
      <alignment horizontal="left"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3" fillId="0" borderId="28" xfId="0" applyFont="1" applyBorder="1"/>
    <xf numFmtId="0" fontId="13"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3" fillId="0" borderId="35" xfId="0" applyFont="1" applyBorder="1"/>
    <xf numFmtId="0" fontId="3" fillId="0" borderId="36" xfId="0" applyFont="1" applyBorder="1"/>
    <xf numFmtId="49" fontId="17" fillId="4" borderId="34" xfId="0" applyNumberFormat="1" applyFont="1" applyFill="1" applyBorder="1" applyAlignment="1">
      <alignment horizontal="center" vertical="center"/>
    </xf>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1" fillId="0" borderId="9" xfId="0" applyFont="1" applyBorder="1" applyAlignment="1">
      <alignment horizontal="left" vertical="center"/>
    </xf>
    <xf numFmtId="0" fontId="7"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18" fillId="0" borderId="0" xfId="0" applyFont="1" applyAlignment="1">
      <alignment horizontal="center" vertical="center"/>
    </xf>
    <xf numFmtId="0" fontId="1" fillId="0" borderId="0" xfId="0" applyFont="1" applyAlignment="1">
      <alignment horizontal="right" vertical="center"/>
    </xf>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xr9:uid="{00000000-0011-0000-FFFF-FFFF00000000}">
      <tableStyleElement type="headerRow" dxfId="8"/>
      <tableStyleElement type="firstRowStripe" dxfId="7"/>
      <tableStyleElement type="secondRowStripe" dxfId="6"/>
    </tableStyle>
    <tableStyle name="MI_Oferente_Singular-style 2" pivot="0" count="3" xr9:uid="{00000000-0011-0000-FFFF-FFFF01000000}">
      <tableStyleElement type="headerRow" dxfId="5"/>
      <tableStyleElement type="firstRowStripe" dxfId="4"/>
      <tableStyleElement type="secondRowStripe" dxfId="3"/>
    </tableStyle>
    <tableStyle name="MI_Oferente_Singular-style 3" pivot="0" count="3" xr9:uid="{00000000-0011-0000-FFFF-FFFF02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CARGASS\Manifestaci&#243;n%20de%20interes\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I19:N35">
  <tableColumns count="6">
    <tableColumn id="1" xr3:uid="{00000000-0010-0000-0000-000001000000}" name="Departamento"/>
    <tableColumn id="2" xr3:uid="{00000000-0010-0000-0000-000002000000}" name="Municipio"/>
    <tableColumn id="3" xr3:uid="{00000000-0010-0000-0000-000003000000}" name="Valor invitación"/>
    <tableColumn id="4" xr3:uid="{00000000-0010-0000-0000-000004000000}" name="Fecha inicio"/>
    <tableColumn id="5" xr3:uid="{00000000-0010-0000-0000-000005000000}" name="Fecha final"/>
    <tableColumn id="6" xr3:uid="{00000000-0010-0000-0000-000006000000}"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13:O160">
  <tableColumns count="15">
    <tableColumn id="1" xr3:uid="{00000000-0010-0000-0100-000001000000}" name="No."/>
    <tableColumn id="2" xr3:uid="{00000000-0010-0000-0100-000002000000}" name="Entidad contratante"/>
    <tableColumn id="3" xr3:uid="{00000000-0010-0000-0100-000003000000}" name="Sector"/>
    <tableColumn id="4" xr3:uid="{00000000-0010-0000-0100-000004000000}" name="Número de contrato"/>
    <tableColumn id="5" xr3:uid="{00000000-0010-0000-0100-000005000000}" name="Fecha  Inicio (dd/mm/aaaa)"/>
    <tableColumn id="6" xr3:uid="{00000000-0010-0000-0100-000006000000}" name="Fecha  terminación (dd/mm/aaaa)"/>
    <tableColumn id="7" xr3:uid="{00000000-0010-0000-0100-000007000000}" name="Experiencia (meses)"/>
    <tableColumn id="8" xr3:uid="{00000000-0010-0000-0100-000008000000}" name="Objeto del contrato"/>
    <tableColumn id="9" xr3:uid="{00000000-0010-0000-0100-000009000000}" name="Departamento"/>
    <tableColumn id="10" xr3:uid="{00000000-0010-0000-0100-00000A000000}" name="Municipio"/>
    <tableColumn id="11" xr3:uid="{00000000-0010-0000-0100-00000B000000}" name="Valor del contrato"/>
    <tableColumn id="12" xr3:uid="{00000000-0010-0000-0100-00000C000000}" name="Valor en SMMLV"/>
    <tableColumn id="13" xr3:uid="{00000000-0010-0000-0100-00000D000000}" name="Unión Temporal / Consorcio"/>
    <tableColumn id="14" xr3:uid="{00000000-0010-0000-0100-00000E000000}" name="% participación"/>
    <tableColumn id="15" xr3:uid="{00000000-0010-0000-0100-00000F000000}" name="Estado"/>
  </tableColumns>
  <tableStyleInfo name="MI_Oferente_Singular-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47:O107">
  <tableColumns count="15">
    <tableColumn id="1" xr3:uid="{00000000-0010-0000-0200-000001000000}" name="No."/>
    <tableColumn id="2" xr3:uid="{00000000-0010-0000-0200-000002000000}" name="Entidad contratante"/>
    <tableColumn id="3" xr3:uid="{00000000-0010-0000-0200-000003000000}" name="Sector"/>
    <tableColumn id="4" xr3:uid="{00000000-0010-0000-0200-000004000000}" name="Número de contrato"/>
    <tableColumn id="5" xr3:uid="{00000000-0010-0000-0200-000005000000}" name="Fecha  Inicio (dd/mm/aaaa)"/>
    <tableColumn id="6" xr3:uid="{00000000-0010-0000-0200-000006000000}" name="Fecha  terminación (dd/mm/aaaa)"/>
    <tableColumn id="7" xr3:uid="{00000000-0010-0000-0200-000007000000}" name="Experiencia (meses)"/>
    <tableColumn id="8" xr3:uid="{00000000-0010-0000-0200-000008000000}" name="Objeto del contrato"/>
    <tableColumn id="9" xr3:uid="{00000000-0010-0000-0200-000009000000}" name="Departamento"/>
    <tableColumn id="10" xr3:uid="{00000000-0010-0000-0200-00000A000000}" name="Municipio"/>
    <tableColumn id="11" xr3:uid="{00000000-0010-0000-0200-00000B000000}" name="Valor del contrato"/>
    <tableColumn id="12" xr3:uid="{00000000-0010-0000-0200-00000C000000}" name="Unión Temporal / Consorcio"/>
    <tableColumn id="13" xr3:uid="{00000000-0010-0000-0200-00000D000000}" name="% participación"/>
    <tableColumn id="14" xr3:uid="{00000000-0010-0000-0200-00000E000000}" name="Estado"/>
    <tableColumn id="15" xr3:uid="{00000000-0010-0000-0200-00000F000000}"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mailto:gestiondeoportunidades@cid.org.co" TargetMode="Externa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00"/>
  <sheetViews>
    <sheetView showGridLines="0" tabSelected="1" topLeftCell="A159" zoomScale="60" zoomScaleNormal="60" workbookViewId="0">
      <selection activeCell="F183" sqref="F183"/>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79" t="s">
        <v>0</v>
      </c>
      <c r="D2" s="128"/>
      <c r="E2" s="128"/>
      <c r="F2" s="128"/>
      <c r="G2" s="128"/>
      <c r="H2" s="128"/>
      <c r="I2" s="128"/>
      <c r="J2" s="128"/>
      <c r="K2" s="128"/>
      <c r="L2" s="180" t="s">
        <v>1</v>
      </c>
      <c r="M2" s="181"/>
      <c r="N2" s="182" t="s">
        <v>2</v>
      </c>
      <c r="O2" s="183"/>
      <c r="P2" s="1"/>
      <c r="Q2" s="1"/>
      <c r="R2" s="1"/>
      <c r="S2" s="1"/>
      <c r="T2" s="1"/>
      <c r="U2" s="1"/>
      <c r="V2" s="1"/>
      <c r="W2" s="1"/>
      <c r="X2" s="1"/>
      <c r="Y2" s="1"/>
      <c r="Z2" s="1"/>
      <c r="AA2" s="1"/>
      <c r="AB2" s="1"/>
    </row>
    <row r="3" spans="1:28" ht="33" customHeight="1" x14ac:dyDescent="0.2">
      <c r="A3" s="4"/>
      <c r="B3" s="5"/>
      <c r="C3" s="154"/>
      <c r="D3" s="137"/>
      <c r="E3" s="137"/>
      <c r="F3" s="137"/>
      <c r="G3" s="137"/>
      <c r="H3" s="137"/>
      <c r="I3" s="137"/>
      <c r="J3" s="137"/>
      <c r="K3" s="137"/>
      <c r="L3" s="184" t="s">
        <v>3</v>
      </c>
      <c r="M3" s="146"/>
      <c r="N3" s="184" t="s">
        <v>4</v>
      </c>
      <c r="O3" s="185"/>
      <c r="P3" s="1"/>
      <c r="Q3" s="1"/>
      <c r="R3" s="1"/>
      <c r="S3" s="1"/>
      <c r="T3" s="1"/>
      <c r="U3" s="1"/>
      <c r="V3" s="1"/>
      <c r="W3" s="1"/>
      <c r="X3" s="1"/>
      <c r="Y3" s="1"/>
      <c r="Z3" s="1"/>
      <c r="AA3" s="1"/>
      <c r="AB3" s="1"/>
    </row>
    <row r="4" spans="1:28" ht="24.75" customHeight="1" x14ac:dyDescent="0.2">
      <c r="A4" s="6"/>
      <c r="B4" s="7"/>
      <c r="C4" s="130"/>
      <c r="D4" s="131"/>
      <c r="E4" s="131"/>
      <c r="F4" s="131"/>
      <c r="G4" s="131"/>
      <c r="H4" s="131"/>
      <c r="I4" s="131"/>
      <c r="J4" s="131"/>
      <c r="K4" s="131"/>
      <c r="L4" s="186" t="s">
        <v>5</v>
      </c>
      <c r="M4" s="187"/>
      <c r="N4" s="187"/>
      <c r="O4" s="188"/>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24" t="s">
        <v>6</v>
      </c>
      <c r="B6" s="125"/>
      <c r="C6" s="125"/>
      <c r="D6" s="125"/>
      <c r="E6" s="125"/>
      <c r="F6" s="125"/>
      <c r="G6" s="125"/>
      <c r="H6" s="125"/>
      <c r="I6" s="125"/>
      <c r="J6" s="125"/>
      <c r="K6" s="125"/>
      <c r="L6" s="125"/>
      <c r="M6" s="125"/>
      <c r="N6" s="125"/>
      <c r="O6" s="12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75" t="str">
        <f>HYPERLINK("#MI_Oferente_Singular!A114","CAPACIDAD RESIDUAL")</f>
        <v>CAPACIDAD RESIDUAL</v>
      </c>
      <c r="F8" s="176"/>
      <c r="G8" s="17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75" t="str">
        <f>HYPERLINK("#MI_Oferente_Singular!A162","TALENTO HUMANO")</f>
        <v>TALENTO HUMANO</v>
      </c>
      <c r="F9" s="176"/>
      <c r="G9" s="17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75" t="str">
        <f>HYPERLINK("#MI_Oferente_Singular!F162","INFRAESTRUCTURA")</f>
        <v>INFRAESTRUCTURA</v>
      </c>
      <c r="F10" s="176"/>
      <c r="G10" s="17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2712</v>
      </c>
      <c r="D15" s="29"/>
      <c r="E15" s="29"/>
      <c r="F15" s="1"/>
      <c r="G15" s="27" t="s">
        <v>9</v>
      </c>
      <c r="H15" s="30" t="s">
        <v>128</v>
      </c>
      <c r="I15" s="27" t="s">
        <v>10</v>
      </c>
      <c r="J15" s="30" t="s">
        <v>11</v>
      </c>
      <c r="K15" s="1"/>
      <c r="L15" s="178" t="s">
        <v>12</v>
      </c>
      <c r="M15" s="137"/>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24" t="s">
        <v>14</v>
      </c>
      <c r="B17" s="125"/>
      <c r="C17" s="125"/>
      <c r="D17" s="125"/>
      <c r="E17" s="125"/>
      <c r="F17" s="125"/>
      <c r="G17" s="169"/>
      <c r="H17" s="124" t="s">
        <v>15</v>
      </c>
      <c r="I17" s="125"/>
      <c r="J17" s="125"/>
      <c r="K17" s="125"/>
      <c r="L17" s="125"/>
      <c r="M17" s="125"/>
      <c r="N17" s="125"/>
      <c r="O17" s="12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7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54"/>
      <c r="I20" s="40" t="s">
        <v>128</v>
      </c>
      <c r="J20" s="41" t="s">
        <v>834</v>
      </c>
      <c r="K20" s="42">
        <v>2409648765</v>
      </c>
      <c r="L20" s="43"/>
      <c r="M20" s="43">
        <v>44196</v>
      </c>
      <c r="N20" s="44">
        <f t="shared" ref="N20:N35" si="0">+(M20-L20)/30</f>
        <v>1473.2</v>
      </c>
      <c r="O20" s="45"/>
      <c r="P20" s="1"/>
      <c r="Q20" s="1"/>
      <c r="R20" s="1"/>
      <c r="S20" s="1"/>
      <c r="T20" s="1"/>
      <c r="U20" s="46"/>
      <c r="V20" s="47">
        <f t="shared" ref="V20:W20" ca="1" si="1">NOW()</f>
        <v>44193.96547372685</v>
      </c>
      <c r="W20" s="47">
        <f t="shared" ca="1" si="1"/>
        <v>44193.96547372685</v>
      </c>
      <c r="X20" s="1"/>
      <c r="Y20" s="1"/>
      <c r="Z20" s="1"/>
      <c r="AA20" s="1"/>
      <c r="AB20" s="1"/>
    </row>
    <row r="21" spans="1:28" ht="30" customHeight="1" outlineLevel="1" x14ac:dyDescent="0.2">
      <c r="A21" s="4"/>
      <c r="B21" s="48"/>
      <c r="C21" s="1"/>
      <c r="D21" s="1"/>
      <c r="E21" s="1"/>
      <c r="F21" s="1"/>
      <c r="G21" s="1"/>
      <c r="H21" s="34"/>
      <c r="I21" s="40" t="s">
        <v>128</v>
      </c>
      <c r="J21" s="41" t="s">
        <v>966</v>
      </c>
      <c r="K21" s="42">
        <v>2409648765</v>
      </c>
      <c r="L21" s="43"/>
      <c r="M21" s="43">
        <v>44196</v>
      </c>
      <c r="N21" s="44">
        <f t="shared" si="0"/>
        <v>1473.2</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t="s">
        <v>128</v>
      </c>
      <c r="J22" s="41" t="s">
        <v>292</v>
      </c>
      <c r="K22" s="42">
        <v>2409648765</v>
      </c>
      <c r="L22" s="43"/>
      <c r="M22" s="43">
        <v>44196</v>
      </c>
      <c r="N22" s="50">
        <f t="shared" si="0"/>
        <v>1473.2</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t="s">
        <v>128</v>
      </c>
      <c r="J23" s="41" t="s">
        <v>1218</v>
      </c>
      <c r="K23" s="42">
        <v>2409648765</v>
      </c>
      <c r="L23" s="43"/>
      <c r="M23" s="43">
        <v>44196</v>
      </c>
      <c r="N23" s="50">
        <f t="shared" si="0"/>
        <v>1473.2</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t="s">
        <v>128</v>
      </c>
      <c r="J24" s="41" t="s">
        <v>208</v>
      </c>
      <c r="K24" s="42">
        <v>2409648765</v>
      </c>
      <c r="L24" s="43"/>
      <c r="M24" s="43">
        <v>44196</v>
      </c>
      <c r="N24" s="50">
        <f t="shared" si="0"/>
        <v>1473.2</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t="s">
        <v>128</v>
      </c>
      <c r="J25" s="41" t="s">
        <v>433</v>
      </c>
      <c r="K25" s="42">
        <v>2409648765</v>
      </c>
      <c r="L25" s="43"/>
      <c r="M25" s="43">
        <v>44196</v>
      </c>
      <c r="N25" s="50">
        <f t="shared" si="0"/>
        <v>1473.2</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t="s">
        <v>128</v>
      </c>
      <c r="J26" s="41" t="s">
        <v>793</v>
      </c>
      <c r="K26" s="42">
        <v>2409648765</v>
      </c>
      <c r="L26" s="43"/>
      <c r="M26" s="43">
        <v>44196</v>
      </c>
      <c r="N26" s="50">
        <f t="shared" si="0"/>
        <v>1473.2</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t="s">
        <v>128</v>
      </c>
      <c r="J27" s="41" t="s">
        <v>777</v>
      </c>
      <c r="K27" s="42">
        <v>2409648765</v>
      </c>
      <c r="L27" s="43"/>
      <c r="M27" s="43">
        <v>44196</v>
      </c>
      <c r="N27" s="50">
        <f t="shared" si="0"/>
        <v>1473.2</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50" t="s">
        <v>24</v>
      </c>
      <c r="C37" s="137"/>
      <c r="D37" s="137"/>
      <c r="E37" s="137"/>
      <c r="F37" s="137"/>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71" t="str">
        <f>VLOOKUP(B20,EAS!A2:B1439,2,0)</f>
        <v>CORPORACIÓN INFANCIA Y DESARROLLO LA CID</v>
      </c>
      <c r="C38" s="172"/>
      <c r="D38" s="172"/>
      <c r="E38" s="172"/>
      <c r="F38" s="173"/>
      <c r="G38" s="1"/>
      <c r="H38" s="55"/>
      <c r="I38" s="174" t="s">
        <v>25</v>
      </c>
      <c r="J38" s="172"/>
      <c r="K38" s="172"/>
      <c r="L38" s="172"/>
      <c r="M38" s="172"/>
      <c r="N38" s="173"/>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56" t="s">
        <v>2713</v>
      </c>
      <c r="J39" s="157"/>
      <c r="K39" s="157"/>
      <c r="L39" s="157"/>
      <c r="M39" s="157"/>
      <c r="N39" s="158"/>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24" t="s">
        <v>26</v>
      </c>
      <c r="B41" s="125"/>
      <c r="C41" s="125"/>
      <c r="D41" s="125"/>
      <c r="E41" s="125"/>
      <c r="F41" s="125"/>
      <c r="G41" s="125"/>
      <c r="H41" s="125"/>
      <c r="I41" s="125"/>
      <c r="J41" s="125"/>
      <c r="K41" s="125"/>
      <c r="L41" s="125"/>
      <c r="M41" s="125"/>
      <c r="N41" s="125"/>
      <c r="O41" s="12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59" t="s">
        <v>27</v>
      </c>
      <c r="B43" s="160"/>
      <c r="C43" s="160"/>
      <c r="D43" s="160"/>
      <c r="E43" s="160"/>
      <c r="F43" s="160"/>
      <c r="G43" s="160"/>
      <c r="H43" s="160"/>
      <c r="I43" s="160"/>
      <c r="J43" s="160"/>
      <c r="K43" s="160"/>
      <c r="L43" s="160"/>
      <c r="M43" s="160"/>
      <c r="N43" s="160"/>
      <c r="O43" s="161"/>
      <c r="P43" s="10"/>
      <c r="Q43" s="10"/>
      <c r="R43" s="10"/>
      <c r="S43" s="10"/>
      <c r="T43" s="10"/>
      <c r="U43" s="10"/>
      <c r="V43" s="10"/>
      <c r="W43" s="10"/>
      <c r="X43" s="10"/>
      <c r="Y43" s="10"/>
      <c r="Z43" s="10"/>
      <c r="AA43" s="10"/>
      <c r="AB43" s="10"/>
    </row>
    <row r="44" spans="1:28" ht="15" customHeight="1" x14ac:dyDescent="0.2">
      <c r="A44" s="127" t="s">
        <v>28</v>
      </c>
      <c r="B44" s="128"/>
      <c r="C44" s="128"/>
      <c r="D44" s="128"/>
      <c r="E44" s="128"/>
      <c r="F44" s="128"/>
      <c r="G44" s="128"/>
      <c r="H44" s="128"/>
      <c r="I44" s="128"/>
      <c r="J44" s="128"/>
      <c r="K44" s="128"/>
      <c r="L44" s="128"/>
      <c r="M44" s="128"/>
      <c r="N44" s="128"/>
      <c r="O44" s="129"/>
      <c r="P44" s="1"/>
      <c r="Q44" s="1"/>
      <c r="R44" s="1"/>
      <c r="S44" s="1"/>
      <c r="T44" s="1"/>
      <c r="U44" s="1"/>
      <c r="V44" s="1"/>
      <c r="W44" s="1"/>
      <c r="X44" s="1"/>
      <c r="Y44" s="1"/>
      <c r="Z44" s="1"/>
      <c r="AA44" s="1"/>
      <c r="AB44" s="1"/>
    </row>
    <row r="45" spans="1:28" ht="15.75" customHeight="1" x14ac:dyDescent="0.2">
      <c r="A45" s="162"/>
      <c r="B45" s="163"/>
      <c r="C45" s="163"/>
      <c r="D45" s="163"/>
      <c r="E45" s="163"/>
      <c r="F45" s="163"/>
      <c r="G45" s="163"/>
      <c r="H45" s="163"/>
      <c r="I45" s="163"/>
      <c r="J45" s="163"/>
      <c r="K45" s="163"/>
      <c r="L45" s="163"/>
      <c r="M45" s="163"/>
      <c r="N45" s="163"/>
      <c r="O45" s="164"/>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2697</v>
      </c>
      <c r="C48" s="66" t="s">
        <v>46</v>
      </c>
      <c r="D48" s="67" t="s">
        <v>2692</v>
      </c>
      <c r="E48" s="68">
        <v>39396</v>
      </c>
      <c r="F48" s="68">
        <v>39505</v>
      </c>
      <c r="G48" s="69">
        <f t="shared" ref="G48:G55" si="2">IF(AND(E48&lt;&gt;"",F48&lt;&gt;""),((F48-E48)/30),"")</f>
        <v>3.6333333333333333</v>
      </c>
      <c r="H48" s="65" t="s">
        <v>2700</v>
      </c>
      <c r="I48" s="67" t="s">
        <v>128</v>
      </c>
      <c r="J48" s="67" t="s">
        <v>170</v>
      </c>
      <c r="K48" s="70">
        <v>3526400000</v>
      </c>
      <c r="L48" s="71" t="s">
        <v>108</v>
      </c>
      <c r="M48" s="72">
        <v>1</v>
      </c>
      <c r="N48" s="71" t="s">
        <v>113</v>
      </c>
      <c r="O48" s="71" t="s">
        <v>108</v>
      </c>
      <c r="P48" s="73"/>
      <c r="Q48" s="73"/>
      <c r="R48" s="73"/>
      <c r="S48" s="73"/>
      <c r="T48" s="73"/>
      <c r="U48" s="73"/>
      <c r="V48" s="73"/>
      <c r="W48" s="73"/>
      <c r="X48" s="73"/>
      <c r="Y48" s="73"/>
      <c r="Z48" s="73"/>
      <c r="AA48" s="73"/>
      <c r="AB48" s="73"/>
    </row>
    <row r="49" spans="1:28" ht="24.75" customHeight="1" x14ac:dyDescent="0.2">
      <c r="A49" s="64">
        <v>2</v>
      </c>
      <c r="B49" s="65" t="s">
        <v>2698</v>
      </c>
      <c r="C49" s="71" t="s">
        <v>41</v>
      </c>
      <c r="D49" s="67" t="s">
        <v>2693</v>
      </c>
      <c r="E49" s="68">
        <v>39934</v>
      </c>
      <c r="F49" s="68">
        <v>40177</v>
      </c>
      <c r="G49" s="69">
        <f t="shared" si="2"/>
        <v>8.1</v>
      </c>
      <c r="H49" s="65" t="s">
        <v>2701</v>
      </c>
      <c r="I49" s="67" t="s">
        <v>128</v>
      </c>
      <c r="J49" s="67" t="s">
        <v>170</v>
      </c>
      <c r="K49" s="70">
        <v>527056467</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2697</v>
      </c>
      <c r="C50" s="71" t="s">
        <v>46</v>
      </c>
      <c r="D50" s="67" t="s">
        <v>2689</v>
      </c>
      <c r="E50" s="68">
        <v>39884</v>
      </c>
      <c r="F50" s="68">
        <v>40542</v>
      </c>
      <c r="G50" s="69">
        <f t="shared" si="2"/>
        <v>21.933333333333334</v>
      </c>
      <c r="H50" s="74" t="s">
        <v>2686</v>
      </c>
      <c r="I50" s="67" t="s">
        <v>128</v>
      </c>
      <c r="J50" s="67" t="s">
        <v>170</v>
      </c>
      <c r="K50" s="70">
        <v>2436000000</v>
      </c>
      <c r="L50" s="71" t="s">
        <v>108</v>
      </c>
      <c r="M50" s="72">
        <v>1</v>
      </c>
      <c r="N50" s="71" t="s">
        <v>113</v>
      </c>
      <c r="O50" s="71" t="s">
        <v>108</v>
      </c>
      <c r="P50" s="73"/>
      <c r="Q50" s="73"/>
      <c r="R50" s="73"/>
      <c r="S50" s="73"/>
      <c r="T50" s="73"/>
      <c r="U50" s="73"/>
      <c r="V50" s="73"/>
      <c r="W50" s="73"/>
      <c r="X50" s="73"/>
      <c r="Y50" s="73"/>
      <c r="Z50" s="73"/>
      <c r="AA50" s="73"/>
      <c r="AB50" s="73"/>
    </row>
    <row r="51" spans="1:28" ht="24.75" customHeight="1" outlineLevel="1" x14ac:dyDescent="0.2">
      <c r="A51" s="64">
        <v>4</v>
      </c>
      <c r="B51" s="65" t="s">
        <v>2697</v>
      </c>
      <c r="C51" s="71" t="s">
        <v>46</v>
      </c>
      <c r="D51" s="67" t="s">
        <v>2694</v>
      </c>
      <c r="E51" s="68">
        <v>40016</v>
      </c>
      <c r="F51" s="68">
        <v>40542</v>
      </c>
      <c r="G51" s="69">
        <f t="shared" si="2"/>
        <v>17.533333333333335</v>
      </c>
      <c r="H51" s="65" t="s">
        <v>2687</v>
      </c>
      <c r="I51" s="67" t="s">
        <v>128</v>
      </c>
      <c r="J51" s="67" t="s">
        <v>1135</v>
      </c>
      <c r="K51" s="70">
        <v>4103200000</v>
      </c>
      <c r="L51" s="71" t="s">
        <v>108</v>
      </c>
      <c r="M51" s="72">
        <v>1</v>
      </c>
      <c r="N51" s="71" t="s">
        <v>113</v>
      </c>
      <c r="O51" s="71" t="s">
        <v>108</v>
      </c>
      <c r="P51" s="73"/>
      <c r="Q51" s="73"/>
      <c r="R51" s="73"/>
      <c r="S51" s="73"/>
      <c r="T51" s="73"/>
      <c r="U51" s="73"/>
      <c r="V51" s="73"/>
      <c r="W51" s="73"/>
      <c r="X51" s="73"/>
      <c r="Y51" s="73"/>
      <c r="Z51" s="73"/>
      <c r="AA51" s="73"/>
      <c r="AB51" s="73"/>
    </row>
    <row r="52" spans="1:28" ht="24.75" customHeight="1" outlineLevel="1" x14ac:dyDescent="0.2">
      <c r="A52" s="64">
        <v>5</v>
      </c>
      <c r="B52" s="65" t="s">
        <v>2704</v>
      </c>
      <c r="C52" s="71" t="s">
        <v>41</v>
      </c>
      <c r="D52" s="67" t="s">
        <v>2706</v>
      </c>
      <c r="E52" s="68">
        <v>40129</v>
      </c>
      <c r="F52" s="68">
        <v>40527</v>
      </c>
      <c r="G52" s="69">
        <f t="shared" si="2"/>
        <v>13.266666666666667</v>
      </c>
      <c r="H52" s="74" t="s">
        <v>2709</v>
      </c>
      <c r="I52" s="67" t="s">
        <v>128</v>
      </c>
      <c r="J52" s="67" t="s">
        <v>1135</v>
      </c>
      <c r="K52" s="70">
        <v>337158000</v>
      </c>
      <c r="L52" s="71" t="s">
        <v>108</v>
      </c>
      <c r="M52" s="72">
        <v>1</v>
      </c>
      <c r="N52" s="71" t="s">
        <v>113</v>
      </c>
      <c r="O52" s="71" t="s">
        <v>108</v>
      </c>
      <c r="P52" s="73"/>
      <c r="Q52" s="73"/>
      <c r="R52" s="73"/>
      <c r="S52" s="73"/>
      <c r="T52" s="73"/>
      <c r="U52" s="73"/>
      <c r="V52" s="73"/>
      <c r="W52" s="73"/>
      <c r="X52" s="73"/>
      <c r="Y52" s="73"/>
      <c r="Z52" s="73"/>
      <c r="AA52" s="73"/>
      <c r="AB52" s="73"/>
    </row>
    <row r="53" spans="1:28" ht="24.75" customHeight="1" outlineLevel="1" x14ac:dyDescent="0.2">
      <c r="A53" s="64">
        <v>6</v>
      </c>
      <c r="B53" s="65" t="s">
        <v>2697</v>
      </c>
      <c r="C53" s="71" t="s">
        <v>46</v>
      </c>
      <c r="D53" s="67" t="s">
        <v>2690</v>
      </c>
      <c r="E53" s="68">
        <v>40557</v>
      </c>
      <c r="F53" s="68">
        <v>41274</v>
      </c>
      <c r="G53" s="69">
        <f t="shared" si="2"/>
        <v>23.9</v>
      </c>
      <c r="H53" s="74" t="s">
        <v>2688</v>
      </c>
      <c r="I53" s="67" t="s">
        <v>128</v>
      </c>
      <c r="J53" s="67" t="s">
        <v>1135</v>
      </c>
      <c r="K53" s="70">
        <v>6134043282</v>
      </c>
      <c r="L53" s="71" t="s">
        <v>108</v>
      </c>
      <c r="M53" s="72">
        <v>1</v>
      </c>
      <c r="N53" s="71" t="s">
        <v>113</v>
      </c>
      <c r="O53" s="71" t="s">
        <v>108</v>
      </c>
      <c r="P53" s="73"/>
      <c r="Q53" s="73"/>
      <c r="R53" s="73"/>
      <c r="S53" s="73"/>
      <c r="T53" s="73"/>
      <c r="U53" s="73"/>
      <c r="V53" s="73"/>
      <c r="W53" s="73"/>
      <c r="X53" s="73"/>
      <c r="Y53" s="73"/>
      <c r="Z53" s="73"/>
      <c r="AA53" s="73"/>
      <c r="AB53" s="73"/>
    </row>
    <row r="54" spans="1:28" ht="24.75" customHeight="1" outlineLevel="1" x14ac:dyDescent="0.2">
      <c r="A54" s="64">
        <v>7</v>
      </c>
      <c r="B54" s="65" t="s">
        <v>2705</v>
      </c>
      <c r="C54" s="71" t="s">
        <v>41</v>
      </c>
      <c r="D54" s="67" t="s">
        <v>2707</v>
      </c>
      <c r="E54" s="68">
        <v>40687</v>
      </c>
      <c r="F54" s="68">
        <v>40872</v>
      </c>
      <c r="G54" s="69">
        <f t="shared" si="2"/>
        <v>6.166666666666667</v>
      </c>
      <c r="H54" s="65" t="s">
        <v>2710</v>
      </c>
      <c r="I54" s="67" t="s">
        <v>128</v>
      </c>
      <c r="J54" s="67" t="s">
        <v>170</v>
      </c>
      <c r="K54" s="70">
        <v>20364000</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2684</v>
      </c>
      <c r="C55" s="71" t="s">
        <v>41</v>
      </c>
      <c r="D55" s="67" t="s">
        <v>2708</v>
      </c>
      <c r="E55" s="68">
        <v>40911</v>
      </c>
      <c r="F55" s="68">
        <v>40919</v>
      </c>
      <c r="G55" s="69">
        <f t="shared" si="2"/>
        <v>0.26666666666666666</v>
      </c>
      <c r="H55" s="65" t="s">
        <v>2711</v>
      </c>
      <c r="I55" s="67" t="s">
        <v>128</v>
      </c>
      <c r="J55" s="67" t="s">
        <v>170</v>
      </c>
      <c r="K55" s="70">
        <v>116990000</v>
      </c>
      <c r="L55" s="71" t="s">
        <v>108</v>
      </c>
      <c r="M55" s="72">
        <v>1</v>
      </c>
      <c r="N55" s="71" t="s">
        <v>116</v>
      </c>
      <c r="O55" s="71" t="s">
        <v>108</v>
      </c>
      <c r="P55" s="73"/>
      <c r="Q55" s="73"/>
      <c r="R55" s="73"/>
      <c r="S55" s="73"/>
      <c r="T55" s="73"/>
      <c r="U55" s="73"/>
      <c r="V55" s="73"/>
      <c r="W55" s="73"/>
      <c r="X55" s="73"/>
      <c r="Y55" s="73"/>
      <c r="Z55" s="73"/>
      <c r="AA55" s="73"/>
      <c r="AB55" s="73"/>
    </row>
    <row r="56" spans="1:28" ht="24.75" customHeight="1" outlineLevel="1" x14ac:dyDescent="0.2">
      <c r="A56" s="64">
        <v>9</v>
      </c>
      <c r="B56" s="65" t="s">
        <v>2685</v>
      </c>
      <c r="C56" s="71" t="s">
        <v>112</v>
      </c>
      <c r="D56" s="67" t="s">
        <v>2682</v>
      </c>
      <c r="E56" s="68">
        <v>41575</v>
      </c>
      <c r="F56" s="68">
        <v>41789</v>
      </c>
      <c r="G56" s="69">
        <f t="shared" ref="G56:G59" si="3">IF(AND(E56&lt;&gt;"",F56&lt;&gt;""),((F56-E56)/30),"")</f>
        <v>7.1333333333333337</v>
      </c>
      <c r="H56" s="65" t="s">
        <v>2683</v>
      </c>
      <c r="I56" s="67" t="s">
        <v>128</v>
      </c>
      <c r="J56" s="67" t="s">
        <v>1183</v>
      </c>
      <c r="K56" s="70">
        <v>720000000</v>
      </c>
      <c r="L56" s="71" t="s">
        <v>108</v>
      </c>
      <c r="M56" s="72">
        <v>1</v>
      </c>
      <c r="N56" s="71" t="s">
        <v>113</v>
      </c>
      <c r="O56" s="71" t="s">
        <v>108</v>
      </c>
      <c r="P56" s="73"/>
      <c r="Q56" s="73"/>
      <c r="R56" s="73"/>
      <c r="S56" s="73"/>
      <c r="T56" s="73"/>
      <c r="U56" s="73"/>
      <c r="V56" s="73"/>
      <c r="W56" s="73"/>
      <c r="X56" s="73"/>
      <c r="Y56" s="73"/>
      <c r="Z56" s="73"/>
      <c r="AA56" s="73"/>
      <c r="AB56" s="73"/>
    </row>
    <row r="57" spans="1:28" ht="24.75" customHeight="1" outlineLevel="1" x14ac:dyDescent="0.2">
      <c r="A57" s="64">
        <v>10</v>
      </c>
      <c r="B57" s="65" t="s">
        <v>2698</v>
      </c>
      <c r="C57" s="71" t="s">
        <v>41</v>
      </c>
      <c r="D57" s="67" t="s">
        <v>2695</v>
      </c>
      <c r="E57" s="68">
        <v>41928</v>
      </c>
      <c r="F57" s="68">
        <v>42003</v>
      </c>
      <c r="G57" s="69">
        <f t="shared" si="3"/>
        <v>2.5</v>
      </c>
      <c r="H57" s="65" t="s">
        <v>2702</v>
      </c>
      <c r="I57" s="67" t="s">
        <v>128</v>
      </c>
      <c r="J57" s="67" t="s">
        <v>1023</v>
      </c>
      <c r="K57" s="70">
        <v>2015495641</v>
      </c>
      <c r="L57" s="71" t="s">
        <v>108</v>
      </c>
      <c r="M57" s="72">
        <v>1</v>
      </c>
      <c r="N57" s="71" t="s">
        <v>116</v>
      </c>
      <c r="O57" s="71" t="s">
        <v>108</v>
      </c>
      <c r="P57" s="73"/>
      <c r="Q57" s="73"/>
      <c r="R57" s="73"/>
      <c r="S57" s="73"/>
      <c r="T57" s="73"/>
      <c r="U57" s="73"/>
      <c r="V57" s="73"/>
      <c r="W57" s="73"/>
      <c r="X57" s="73"/>
      <c r="Y57" s="73"/>
      <c r="Z57" s="73"/>
      <c r="AA57" s="73"/>
      <c r="AB57" s="73"/>
    </row>
    <row r="58" spans="1:28" ht="24.75" customHeight="1" outlineLevel="1" x14ac:dyDescent="0.2">
      <c r="A58" s="64">
        <v>11</v>
      </c>
      <c r="B58" s="65" t="s">
        <v>2697</v>
      </c>
      <c r="C58" s="71" t="s">
        <v>46</v>
      </c>
      <c r="D58" s="67" t="s">
        <v>2691</v>
      </c>
      <c r="E58" s="68">
        <v>41799</v>
      </c>
      <c r="F58" s="68">
        <v>42216</v>
      </c>
      <c r="G58" s="69">
        <f t="shared" si="3"/>
        <v>13.9</v>
      </c>
      <c r="H58" s="65" t="s">
        <v>2676</v>
      </c>
      <c r="I58" s="67" t="s">
        <v>128</v>
      </c>
      <c r="J58" s="67" t="s">
        <v>1135</v>
      </c>
      <c r="K58" s="70">
        <v>5256767987</v>
      </c>
      <c r="L58" s="71" t="s">
        <v>108</v>
      </c>
      <c r="M58" s="72">
        <v>1</v>
      </c>
      <c r="N58" s="71" t="s">
        <v>113</v>
      </c>
      <c r="O58" s="71" t="s">
        <v>108</v>
      </c>
      <c r="P58" s="73"/>
      <c r="Q58" s="73"/>
      <c r="R58" s="73"/>
      <c r="S58" s="73"/>
      <c r="T58" s="73"/>
      <c r="U58" s="73"/>
      <c r="V58" s="73"/>
      <c r="W58" s="73"/>
      <c r="X58" s="73"/>
      <c r="Y58" s="73"/>
      <c r="Z58" s="73"/>
      <c r="AA58" s="73"/>
      <c r="AB58" s="73"/>
    </row>
    <row r="59" spans="1:28" ht="24.75" customHeight="1" outlineLevel="1" x14ac:dyDescent="0.2">
      <c r="A59" s="64">
        <v>12</v>
      </c>
      <c r="B59" s="65" t="s">
        <v>2699</v>
      </c>
      <c r="C59" s="71" t="s">
        <v>46</v>
      </c>
      <c r="D59" s="67" t="s">
        <v>2696</v>
      </c>
      <c r="E59" s="68">
        <v>42508</v>
      </c>
      <c r="F59" s="68">
        <v>42704</v>
      </c>
      <c r="G59" s="69">
        <f t="shared" si="3"/>
        <v>6.5333333333333332</v>
      </c>
      <c r="H59" s="65" t="s">
        <v>2703</v>
      </c>
      <c r="I59" s="67" t="s">
        <v>128</v>
      </c>
      <c r="J59" s="67" t="s">
        <v>1135</v>
      </c>
      <c r="K59" s="70">
        <v>1475078930</v>
      </c>
      <c r="L59" s="71" t="s">
        <v>108</v>
      </c>
      <c r="M59" s="72">
        <v>1</v>
      </c>
      <c r="N59" s="71" t="s">
        <v>113</v>
      </c>
      <c r="O59" s="71" t="s">
        <v>108</v>
      </c>
      <c r="P59" s="73"/>
      <c r="Q59" s="73"/>
      <c r="R59" s="73"/>
      <c r="S59" s="73"/>
      <c r="T59" s="73"/>
      <c r="U59" s="73"/>
      <c r="V59" s="73"/>
      <c r="W59" s="73"/>
      <c r="X59" s="73"/>
      <c r="Y59" s="73"/>
      <c r="Z59" s="73"/>
      <c r="AA59" s="73"/>
      <c r="AB59" s="73"/>
    </row>
    <row r="60" spans="1:28" ht="24.75" customHeight="1" outlineLevel="1" x14ac:dyDescent="0.2">
      <c r="A60" s="64">
        <v>13</v>
      </c>
      <c r="B60" s="65"/>
      <c r="C60" s="71"/>
      <c r="D60" s="67"/>
      <c r="E60" s="68"/>
      <c r="F60" s="68"/>
      <c r="G60" s="69"/>
      <c r="H60" s="65"/>
      <c r="I60" s="67"/>
      <c r="J60" s="67"/>
      <c r="K60" s="70"/>
      <c r="L60" s="71"/>
      <c r="M60" s="72"/>
      <c r="N60" s="71"/>
      <c r="O60" s="71"/>
      <c r="P60" s="73"/>
      <c r="Q60" s="73"/>
      <c r="R60" s="73"/>
      <c r="S60" s="73"/>
      <c r="T60" s="73"/>
      <c r="U60" s="73"/>
      <c r="V60" s="73"/>
      <c r="W60" s="73"/>
      <c r="X60" s="73"/>
      <c r="Y60" s="73"/>
      <c r="Z60" s="73"/>
      <c r="AA60" s="73"/>
      <c r="AB60" s="73"/>
    </row>
    <row r="61" spans="1:28" ht="24.75" customHeight="1" outlineLevel="1" x14ac:dyDescent="0.2">
      <c r="A61" s="64">
        <v>14</v>
      </c>
      <c r="B61" s="65"/>
      <c r="C61" s="71"/>
      <c r="D61" s="67"/>
      <c r="E61" s="68"/>
      <c r="F61" s="68"/>
      <c r="G61" s="69"/>
      <c r="H61" s="65"/>
      <c r="I61" s="67"/>
      <c r="J61" s="67"/>
      <c r="K61" s="70"/>
      <c r="L61" s="71"/>
      <c r="M61" s="72"/>
      <c r="N61" s="71"/>
      <c r="O61" s="71"/>
      <c r="P61" s="73"/>
      <c r="Q61" s="73"/>
      <c r="R61" s="73"/>
      <c r="S61" s="73"/>
      <c r="T61" s="73"/>
      <c r="U61" s="73"/>
      <c r="V61" s="73"/>
      <c r="W61" s="73"/>
      <c r="X61" s="73"/>
      <c r="Y61" s="73"/>
      <c r="Z61" s="73"/>
      <c r="AA61" s="73"/>
      <c r="AB61" s="73"/>
    </row>
    <row r="62" spans="1:28" ht="24.75" customHeight="1" outlineLevel="1" x14ac:dyDescent="0.2">
      <c r="A62" s="64">
        <v>15</v>
      </c>
      <c r="B62" s="65"/>
      <c r="C62" s="71"/>
      <c r="D62" s="67"/>
      <c r="E62" s="68"/>
      <c r="F62" s="68"/>
      <c r="G62" s="69"/>
      <c r="H62" s="65"/>
      <c r="I62" s="67"/>
      <c r="J62" s="67"/>
      <c r="K62" s="70"/>
      <c r="L62" s="71"/>
      <c r="M62" s="72"/>
      <c r="N62" s="71"/>
      <c r="O62" s="71"/>
      <c r="P62" s="73"/>
      <c r="Q62" s="73"/>
      <c r="R62" s="73"/>
      <c r="S62" s="73"/>
      <c r="T62" s="73"/>
      <c r="U62" s="73"/>
      <c r="V62" s="73"/>
      <c r="W62" s="73"/>
      <c r="X62" s="73"/>
      <c r="Y62" s="73"/>
      <c r="Z62" s="73"/>
      <c r="AA62" s="73"/>
      <c r="AB62" s="73"/>
    </row>
    <row r="63" spans="1:28" ht="24.75" customHeight="1" outlineLevel="1" x14ac:dyDescent="0.2">
      <c r="A63" s="64">
        <v>16</v>
      </c>
      <c r="B63" s="65"/>
      <c r="C63" s="71"/>
      <c r="D63" s="67"/>
      <c r="E63" s="68"/>
      <c r="F63" s="68"/>
      <c r="G63" s="69"/>
      <c r="H63" s="65"/>
      <c r="I63" s="67"/>
      <c r="J63" s="67"/>
      <c r="K63" s="70"/>
      <c r="L63" s="71"/>
      <c r="M63" s="72"/>
      <c r="N63" s="71"/>
      <c r="O63" s="71"/>
      <c r="P63" s="73"/>
      <c r="Q63" s="73"/>
      <c r="R63" s="73"/>
      <c r="S63" s="73"/>
      <c r="T63" s="73"/>
      <c r="U63" s="73"/>
      <c r="V63" s="73"/>
      <c r="W63" s="73"/>
      <c r="X63" s="73"/>
      <c r="Y63" s="73"/>
      <c r="Z63" s="73"/>
      <c r="AA63" s="73"/>
      <c r="AB63" s="73"/>
    </row>
    <row r="64" spans="1:28" ht="24.75" customHeight="1" outlineLevel="1" x14ac:dyDescent="0.2">
      <c r="A64" s="64">
        <v>17</v>
      </c>
      <c r="B64" s="65"/>
      <c r="C64" s="71"/>
      <c r="D64" s="67"/>
      <c r="E64" s="68"/>
      <c r="F64" s="68"/>
      <c r="G64" s="69"/>
      <c r="H64" s="65"/>
      <c r="I64" s="67"/>
      <c r="J64" s="67"/>
      <c r="K64" s="70"/>
      <c r="L64" s="71"/>
      <c r="M64" s="72"/>
      <c r="N64" s="71"/>
      <c r="O64" s="71"/>
      <c r="P64" s="73"/>
      <c r="Q64" s="73"/>
      <c r="R64" s="73"/>
      <c r="S64" s="73"/>
      <c r="T64" s="73"/>
      <c r="U64" s="73"/>
      <c r="V64" s="73"/>
      <c r="W64" s="73"/>
      <c r="X64" s="73"/>
      <c r="Y64" s="73"/>
      <c r="Z64" s="73"/>
      <c r="AA64" s="73"/>
      <c r="AB64" s="73"/>
    </row>
    <row r="65" spans="1:28" ht="24.75" customHeight="1" outlineLevel="1" x14ac:dyDescent="0.2">
      <c r="A65" s="64">
        <v>18</v>
      </c>
      <c r="B65" s="65"/>
      <c r="C65" s="71"/>
      <c r="D65" s="67"/>
      <c r="E65" s="68"/>
      <c r="F65" s="68"/>
      <c r="G65" s="69"/>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x14ac:dyDescent="0.2">
      <c r="A66" s="64">
        <v>19</v>
      </c>
      <c r="B66" s="65"/>
      <c r="C66" s="71"/>
      <c r="D66" s="67"/>
      <c r="E66" s="68"/>
      <c r="F66" s="68"/>
      <c r="G66" s="69"/>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x14ac:dyDescent="0.2">
      <c r="A67" s="64">
        <v>20</v>
      </c>
      <c r="B67" s="65"/>
      <c r="C67" s="71"/>
      <c r="D67" s="67"/>
      <c r="E67" s="68"/>
      <c r="F67" s="68"/>
      <c r="G67" s="69"/>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x14ac:dyDescent="0.2">
      <c r="A68" s="64">
        <v>21</v>
      </c>
      <c r="B68" s="65"/>
      <c r="C68" s="71"/>
      <c r="D68" s="67"/>
      <c r="E68" s="68"/>
      <c r="F68" s="68"/>
      <c r="G68" s="69"/>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x14ac:dyDescent="0.2">
      <c r="A69" s="64">
        <v>22</v>
      </c>
      <c r="B69" s="65"/>
      <c r="C69" s="71"/>
      <c r="D69" s="67"/>
      <c r="E69" s="68"/>
      <c r="F69" s="68"/>
      <c r="G69" s="69"/>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x14ac:dyDescent="0.2">
      <c r="A70" s="64">
        <v>23</v>
      </c>
      <c r="B70" s="65"/>
      <c r="C70" s="71"/>
      <c r="D70" s="67"/>
      <c r="E70" s="68"/>
      <c r="F70" s="68"/>
      <c r="G70" s="69"/>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x14ac:dyDescent="0.2">
      <c r="A71" s="64">
        <v>24</v>
      </c>
      <c r="B71" s="65"/>
      <c r="C71" s="71"/>
      <c r="D71" s="67"/>
      <c r="E71" s="68"/>
      <c r="F71" s="68"/>
      <c r="G71" s="69"/>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x14ac:dyDescent="0.2">
      <c r="A72" s="64">
        <v>25</v>
      </c>
      <c r="B72" s="65"/>
      <c r="C72" s="71"/>
      <c r="D72" s="67"/>
      <c r="E72" s="68"/>
      <c r="F72" s="68"/>
      <c r="G72" s="69"/>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x14ac:dyDescent="0.2">
      <c r="A73" s="64">
        <v>26</v>
      </c>
      <c r="B73" s="65"/>
      <c r="C73" s="71"/>
      <c r="D73" s="67"/>
      <c r="E73" s="68"/>
      <c r="F73" s="68"/>
      <c r="G73" s="69"/>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x14ac:dyDescent="0.2">
      <c r="A74" s="64">
        <v>27</v>
      </c>
      <c r="B74" s="65"/>
      <c r="C74" s="71"/>
      <c r="D74" s="67"/>
      <c r="E74" s="68"/>
      <c r="F74" s="68"/>
      <c r="G74" s="69"/>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x14ac:dyDescent="0.2">
      <c r="A75" s="64">
        <v>28</v>
      </c>
      <c r="B75" s="65"/>
      <c r="C75" s="71"/>
      <c r="D75" s="67"/>
      <c r="E75" s="68"/>
      <c r="F75" s="68"/>
      <c r="G75" s="69"/>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x14ac:dyDescent="0.2">
      <c r="A76" s="64">
        <v>29</v>
      </c>
      <c r="B76" s="65"/>
      <c r="C76" s="71"/>
      <c r="D76" s="67"/>
      <c r="E76" s="68"/>
      <c r="F76" s="68"/>
      <c r="G76" s="69"/>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x14ac:dyDescent="0.2">
      <c r="A77" s="64">
        <v>30</v>
      </c>
      <c r="B77" s="65"/>
      <c r="C77" s="71"/>
      <c r="D77" s="67"/>
      <c r="E77" s="68"/>
      <c r="F77" s="68"/>
      <c r="G77" s="69"/>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x14ac:dyDescent="0.2">
      <c r="A78" s="64">
        <v>31</v>
      </c>
      <c r="B78" s="65"/>
      <c r="C78" s="71"/>
      <c r="D78" s="67"/>
      <c r="E78" s="68"/>
      <c r="F78" s="68"/>
      <c r="G78" s="69"/>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x14ac:dyDescent="0.2">
      <c r="A79" s="64">
        <v>32</v>
      </c>
      <c r="B79" s="65"/>
      <c r="C79" s="71"/>
      <c r="D79" s="67"/>
      <c r="E79" s="68"/>
      <c r="F79" s="68"/>
      <c r="G79" s="69"/>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x14ac:dyDescent="0.2">
      <c r="A80" s="64">
        <v>33</v>
      </c>
      <c r="B80" s="65"/>
      <c r="C80" s="71"/>
      <c r="D80" s="67"/>
      <c r="E80" s="68"/>
      <c r="F80" s="68"/>
      <c r="G80" s="69"/>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x14ac:dyDescent="0.2">
      <c r="A81" s="64">
        <v>34</v>
      </c>
      <c r="B81" s="65"/>
      <c r="C81" s="71"/>
      <c r="D81" s="67"/>
      <c r="E81" s="68"/>
      <c r="F81" s="68"/>
      <c r="G81" s="69"/>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x14ac:dyDescent="0.2">
      <c r="A82" s="64">
        <v>35</v>
      </c>
      <c r="B82" s="65"/>
      <c r="C82" s="71"/>
      <c r="D82" s="67"/>
      <c r="E82" s="68"/>
      <c r="F82" s="68"/>
      <c r="G82" s="69"/>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ref="G85:G107" si="4">IF(AND(E85&lt;&gt;"",F85&lt;&gt;""),((F85-E85)/30),"")</f>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4"/>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4"/>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4"/>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4"/>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4"/>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4"/>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4"/>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4"/>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4"/>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4"/>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4"/>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4"/>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4"/>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4"/>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4"/>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4"/>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4"/>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4"/>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4"/>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4"/>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4"/>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4"/>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59" t="s">
        <v>42</v>
      </c>
      <c r="B109" s="160"/>
      <c r="C109" s="160"/>
      <c r="D109" s="160"/>
      <c r="E109" s="160"/>
      <c r="F109" s="160"/>
      <c r="G109" s="160"/>
      <c r="H109" s="160"/>
      <c r="I109" s="160"/>
      <c r="J109" s="160"/>
      <c r="K109" s="160"/>
      <c r="L109" s="160"/>
      <c r="M109" s="160"/>
      <c r="N109" s="160"/>
      <c r="O109" s="161"/>
      <c r="P109" s="10"/>
      <c r="Q109" s="10"/>
      <c r="R109" s="10"/>
      <c r="S109" s="10"/>
      <c r="T109" s="10"/>
      <c r="U109" s="10"/>
      <c r="V109" s="10"/>
      <c r="W109" s="10"/>
      <c r="X109" s="10"/>
      <c r="Y109" s="10"/>
      <c r="Z109" s="10"/>
      <c r="AA109" s="10"/>
      <c r="AB109" s="10"/>
    </row>
    <row r="110" spans="1:28" ht="15" customHeight="1" x14ac:dyDescent="0.2">
      <c r="A110" s="127" t="s">
        <v>43</v>
      </c>
      <c r="B110" s="128"/>
      <c r="C110" s="128"/>
      <c r="D110" s="128"/>
      <c r="E110" s="128"/>
      <c r="F110" s="128"/>
      <c r="G110" s="128"/>
      <c r="H110" s="128"/>
      <c r="I110" s="128"/>
      <c r="J110" s="128"/>
      <c r="K110" s="128"/>
      <c r="L110" s="128"/>
      <c r="M110" s="128"/>
      <c r="N110" s="128"/>
      <c r="O110" s="129"/>
      <c r="P110" s="1"/>
      <c r="Q110" s="1"/>
      <c r="R110" s="1"/>
      <c r="S110" s="1"/>
      <c r="T110" s="1"/>
      <c r="U110" s="1"/>
      <c r="V110" s="1"/>
      <c r="W110" s="1"/>
      <c r="X110" s="1"/>
      <c r="Y110" s="1"/>
      <c r="Z110" s="1"/>
      <c r="AA110" s="1"/>
      <c r="AB110" s="1"/>
    </row>
    <row r="111" spans="1:28" ht="15.75" customHeight="1" x14ac:dyDescent="0.2">
      <c r="A111" s="162"/>
      <c r="B111" s="163"/>
      <c r="C111" s="163"/>
      <c r="D111" s="163"/>
      <c r="E111" s="163"/>
      <c r="F111" s="163"/>
      <c r="G111" s="163"/>
      <c r="H111" s="163"/>
      <c r="I111" s="163"/>
      <c r="J111" s="163"/>
      <c r="K111" s="163"/>
      <c r="L111" s="163"/>
      <c r="M111" s="163"/>
      <c r="N111" s="163"/>
      <c r="O111" s="164"/>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67" t="s">
        <v>29</v>
      </c>
      <c r="J112" s="14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2714</v>
      </c>
      <c r="E114" s="68">
        <v>43880</v>
      </c>
      <c r="F114" s="68">
        <v>44196</v>
      </c>
      <c r="G114" s="69">
        <f t="shared" ref="G114" si="5">IF(AND(E114&lt;&gt;"",F114&lt;&gt;""),((F114-E114)/30),"")</f>
        <v>10.533333333333333</v>
      </c>
      <c r="H114" s="65" t="s">
        <v>2715</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6">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6"/>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6"/>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6"/>
        <v/>
      </c>
      <c r="H118" s="65"/>
      <c r="I118" s="67"/>
      <c r="J118" s="67"/>
      <c r="K118" s="82"/>
      <c r="L118" s="79" t="str">
        <f>+IF(AND(K118&gt;0,O118="Ejecución"),(K118/877802)*MI_Oferente_Singular!$N118,IF(AND(K118&gt;0,O118&lt;&gt;"Ejecución"),"-",""))</f>
        <v/>
      </c>
      <c r="M118" s="71"/>
      <c r="N118" s="80" t="str">
        <f t="shared" ref="N118:N160" si="7">+IF(M118="No",1,IF(M118="Si","Ingrese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6"/>
        <v/>
      </c>
      <c r="H119" s="65"/>
      <c r="I119" s="67"/>
      <c r="J119" s="67"/>
      <c r="K119" s="82"/>
      <c r="L119" s="79" t="str">
        <f>+IF(AND(K119&gt;0,O119="Ejecución"),(K119/877802)*MI_Oferente_Singular!$N119,IF(AND(K119&gt;0,O119&lt;&gt;"Ejecución"),"-",""))</f>
        <v/>
      </c>
      <c r="M119" s="71"/>
      <c r="N119" s="80" t="str">
        <f t="shared" si="7"/>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6"/>
        <v/>
      </c>
      <c r="H120" s="65"/>
      <c r="I120" s="67"/>
      <c r="J120" s="67"/>
      <c r="K120" s="82"/>
      <c r="L120" s="79" t="str">
        <f>+IF(AND(K120&gt;0,O120="Ejecución"),(K120/877802)*MI_Oferente_Singular!$N120,IF(AND(K120&gt;0,O120&lt;&gt;"Ejecución"),"-",""))</f>
        <v/>
      </c>
      <c r="M120" s="71"/>
      <c r="N120" s="80" t="str">
        <f t="shared" si="7"/>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6"/>
        <v/>
      </c>
      <c r="H121" s="74"/>
      <c r="I121" s="67"/>
      <c r="J121" s="67"/>
      <c r="K121" s="82"/>
      <c r="L121" s="79" t="str">
        <f>+IF(AND(K121&gt;0,O121="Ejecución"),(K121/877802)*MI_Oferente_Singular!$N121,IF(AND(K121&gt;0,O121&lt;&gt;"Ejecución"),"-",""))</f>
        <v/>
      </c>
      <c r="M121" s="71"/>
      <c r="N121" s="80" t="str">
        <f t="shared" si="7"/>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6"/>
        <v/>
      </c>
      <c r="H122" s="65"/>
      <c r="I122" s="67"/>
      <c r="J122" s="67"/>
      <c r="K122" s="82"/>
      <c r="L122" s="79" t="str">
        <f>+IF(AND(K122&gt;0,O122="Ejecución"),(K122/877802)*MI_Oferente_Singular!$N122,IF(AND(K122&gt;0,O122&lt;&gt;"Ejecución"),"-",""))</f>
        <v/>
      </c>
      <c r="M122" s="71"/>
      <c r="N122" s="80" t="str">
        <f t="shared" si="7"/>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6"/>
        <v/>
      </c>
      <c r="H123" s="65"/>
      <c r="I123" s="67"/>
      <c r="J123" s="67"/>
      <c r="K123" s="82"/>
      <c r="L123" s="79" t="str">
        <f>+IF(AND(K123&gt;0,O123="Ejecución"),(K123/877802)*MI_Oferente_Singular!$N123,IF(AND(K123&gt;0,O123&lt;&gt;"Ejecución"),"-",""))</f>
        <v/>
      </c>
      <c r="M123" s="71"/>
      <c r="N123" s="80" t="str">
        <f t="shared" si="7"/>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6"/>
        <v/>
      </c>
      <c r="H124" s="65"/>
      <c r="I124" s="67"/>
      <c r="J124" s="67"/>
      <c r="K124" s="82"/>
      <c r="L124" s="79" t="str">
        <f>+IF(AND(K124&gt;0,O124="Ejecución"),(K124/877802)*MI_Oferente_Singular!$N124,IF(AND(K124&gt;0,O124&lt;&gt;"Ejecución"),"-",""))</f>
        <v/>
      </c>
      <c r="M124" s="71"/>
      <c r="N124" s="80" t="str">
        <f t="shared" si="7"/>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6"/>
        <v/>
      </c>
      <c r="H125" s="65"/>
      <c r="I125" s="67"/>
      <c r="J125" s="67"/>
      <c r="K125" s="82"/>
      <c r="L125" s="79" t="str">
        <f>+IF(AND(K125&gt;0,O125="Ejecución"),(K125/877802)*MI_Oferente_Singular!$N125,IF(AND(K125&gt;0,O125&lt;&gt;"Ejecución"),"-",""))</f>
        <v/>
      </c>
      <c r="M125" s="71"/>
      <c r="N125" s="80" t="str">
        <f t="shared" si="7"/>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6"/>
        <v/>
      </c>
      <c r="H126" s="65"/>
      <c r="I126" s="67"/>
      <c r="J126" s="67"/>
      <c r="K126" s="82"/>
      <c r="L126" s="79" t="str">
        <f>+IF(AND(K126&gt;0,O126="Ejecución"),(K126/877802)*MI_Oferente_Singular!$N126,IF(AND(K126&gt;0,O126&lt;&gt;"Ejecución"),"-",""))</f>
        <v/>
      </c>
      <c r="M126" s="71"/>
      <c r="N126" s="80" t="str">
        <f t="shared" si="7"/>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6"/>
        <v/>
      </c>
      <c r="H127" s="65"/>
      <c r="I127" s="67"/>
      <c r="J127" s="67"/>
      <c r="K127" s="82"/>
      <c r="L127" s="79" t="str">
        <f>+IF(AND(K127&gt;0,O127="Ejecución"),(K127/877802)*MI_Oferente_Singular!$N127,IF(AND(K127&gt;0,O127&lt;&gt;"Ejecución"),"-",""))</f>
        <v/>
      </c>
      <c r="M127" s="71"/>
      <c r="N127" s="80" t="str">
        <f t="shared" si="7"/>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6"/>
        <v/>
      </c>
      <c r="H128" s="65"/>
      <c r="I128" s="67"/>
      <c r="J128" s="67"/>
      <c r="K128" s="82"/>
      <c r="L128" s="79" t="str">
        <f>+IF(AND(K128&gt;0,O128="Ejecución"),(K128/877802)*MI_Oferente_Singular!$N128,IF(AND(K128&gt;0,O128&lt;&gt;"Ejecución"),"-",""))</f>
        <v/>
      </c>
      <c r="M128" s="71"/>
      <c r="N128" s="80" t="str">
        <f t="shared" si="7"/>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6"/>
        <v/>
      </c>
      <c r="H129" s="65"/>
      <c r="I129" s="67"/>
      <c r="J129" s="67"/>
      <c r="K129" s="82"/>
      <c r="L129" s="79" t="str">
        <f>+IF(AND(K129&gt;0,O129="Ejecución"),(K129/877802)*MI_Oferente_Singular!$N129,IF(AND(K129&gt;0,O129&lt;&gt;"Ejecución"),"-",""))</f>
        <v/>
      </c>
      <c r="M129" s="71"/>
      <c r="N129" s="80" t="str">
        <f t="shared" si="7"/>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6"/>
        <v/>
      </c>
      <c r="H130" s="65"/>
      <c r="I130" s="67"/>
      <c r="J130" s="67"/>
      <c r="K130" s="82"/>
      <c r="L130" s="79" t="str">
        <f>+IF(AND(K130&gt;0,O130="Ejecución"),(K130/877802)*MI_Oferente_Singular!$N130,IF(AND(K130&gt;0,O130&lt;&gt;"Ejecución"),"-",""))</f>
        <v/>
      </c>
      <c r="M130" s="71"/>
      <c r="N130" s="80" t="str">
        <f t="shared" si="7"/>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6"/>
        <v/>
      </c>
      <c r="H131" s="65"/>
      <c r="I131" s="67"/>
      <c r="J131" s="67"/>
      <c r="K131" s="82"/>
      <c r="L131" s="79" t="str">
        <f>+IF(AND(K131&gt;0,O131="Ejecución"),(K131/877802)*MI_Oferente_Singular!$N131,IF(AND(K131&gt;0,O131&lt;&gt;"Ejecución"),"-",""))</f>
        <v/>
      </c>
      <c r="M131" s="71"/>
      <c r="N131" s="80" t="str">
        <f t="shared" si="7"/>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6"/>
        <v/>
      </c>
      <c r="H132" s="65"/>
      <c r="I132" s="67"/>
      <c r="J132" s="67"/>
      <c r="K132" s="82"/>
      <c r="L132" s="79" t="str">
        <f>+IF(AND(K132&gt;0,O132="Ejecución"),(K132/877802)*MI_Oferente_Singular!$N132,IF(AND(K132&gt;0,O132&lt;&gt;"Ejecución"),"-",""))</f>
        <v/>
      </c>
      <c r="M132" s="71"/>
      <c r="N132" s="80" t="str">
        <f t="shared" si="7"/>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6"/>
        <v/>
      </c>
      <c r="H133" s="65"/>
      <c r="I133" s="67"/>
      <c r="J133" s="67"/>
      <c r="K133" s="82"/>
      <c r="L133" s="79" t="str">
        <f>+IF(AND(K133&gt;0,O133="Ejecución"),(K133/877802)*MI_Oferente_Singular!$N133,IF(AND(K133&gt;0,O133&lt;&gt;"Ejecución"),"-",""))</f>
        <v/>
      </c>
      <c r="M133" s="71"/>
      <c r="N133" s="80" t="str">
        <f t="shared" si="7"/>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6"/>
        <v/>
      </c>
      <c r="H134" s="65"/>
      <c r="I134" s="67"/>
      <c r="J134" s="67"/>
      <c r="K134" s="82"/>
      <c r="L134" s="79" t="str">
        <f>+IF(AND(K134&gt;0,O134="Ejecución"),(K134/877802)*MI_Oferente_Singular!$N134,IF(AND(K134&gt;0,O134&lt;&gt;"Ejecución"),"-",""))</f>
        <v/>
      </c>
      <c r="M134" s="71"/>
      <c r="N134" s="80" t="str">
        <f t="shared" si="7"/>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6"/>
        <v/>
      </c>
      <c r="H135" s="65"/>
      <c r="I135" s="67"/>
      <c r="J135" s="67"/>
      <c r="K135" s="82"/>
      <c r="L135" s="79" t="str">
        <f>+IF(AND(K135&gt;0,O135="Ejecución"),(K135/877802)*MI_Oferente_Singular!$N135,IF(AND(K135&gt;0,O135&lt;&gt;"Ejecución"),"-",""))</f>
        <v/>
      </c>
      <c r="M135" s="71"/>
      <c r="N135" s="80" t="str">
        <f t="shared" si="7"/>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6"/>
        <v/>
      </c>
      <c r="H136" s="65"/>
      <c r="I136" s="67"/>
      <c r="J136" s="67"/>
      <c r="K136" s="82"/>
      <c r="L136" s="79" t="str">
        <f>+IF(AND(K136&gt;0,O136="Ejecución"),(K136/877802)*MI_Oferente_Singular!$N136,IF(AND(K136&gt;0,O136&lt;&gt;"Ejecución"),"-",""))</f>
        <v/>
      </c>
      <c r="M136" s="71"/>
      <c r="N136" s="80" t="str">
        <f t="shared" si="7"/>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6"/>
        <v/>
      </c>
      <c r="H137" s="65"/>
      <c r="I137" s="67"/>
      <c r="J137" s="67"/>
      <c r="K137" s="82"/>
      <c r="L137" s="79" t="str">
        <f>+IF(AND(K137&gt;0,O137="Ejecución"),(K137/877802)*MI_Oferente_Singular!$N137,IF(AND(K137&gt;0,O137&lt;&gt;"Ejecución"),"-",""))</f>
        <v/>
      </c>
      <c r="M137" s="71"/>
      <c r="N137" s="80" t="str">
        <f t="shared" si="7"/>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6"/>
        <v/>
      </c>
      <c r="H138" s="65"/>
      <c r="I138" s="67"/>
      <c r="J138" s="67"/>
      <c r="K138" s="82"/>
      <c r="L138" s="79" t="str">
        <f>+IF(AND(K138&gt;0,O138="Ejecución"),(K138/877802)*MI_Oferente_Singular!$N138,IF(AND(K138&gt;0,O138&lt;&gt;"Ejecución"),"-",""))</f>
        <v/>
      </c>
      <c r="M138" s="71"/>
      <c r="N138" s="80" t="str">
        <f t="shared" si="7"/>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6"/>
        <v/>
      </c>
      <c r="H139" s="65"/>
      <c r="I139" s="67"/>
      <c r="J139" s="67"/>
      <c r="K139" s="82"/>
      <c r="L139" s="79" t="str">
        <f>+IF(AND(K139&gt;0,O139="Ejecución"),(K139/877802)*MI_Oferente_Singular!$N139,IF(AND(K139&gt;0,O139&lt;&gt;"Ejecución"),"-",""))</f>
        <v/>
      </c>
      <c r="M139" s="71"/>
      <c r="N139" s="80" t="str">
        <f t="shared" si="7"/>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6"/>
        <v/>
      </c>
      <c r="H140" s="65"/>
      <c r="I140" s="67"/>
      <c r="J140" s="67"/>
      <c r="K140" s="82"/>
      <c r="L140" s="79" t="str">
        <f>+IF(AND(K140&gt;0,O140="Ejecución"),(K140/877802)*MI_Oferente_Singular!$N140,IF(AND(K140&gt;0,O140&lt;&gt;"Ejecución"),"-",""))</f>
        <v/>
      </c>
      <c r="M140" s="71"/>
      <c r="N140" s="80" t="str">
        <f t="shared" si="7"/>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6"/>
        <v/>
      </c>
      <c r="H141" s="65"/>
      <c r="I141" s="67"/>
      <c r="J141" s="67"/>
      <c r="K141" s="82"/>
      <c r="L141" s="79" t="str">
        <f>+IF(AND(K141&gt;0,O141="Ejecución"),(K141/877802)*MI_Oferente_Singular!$N141,IF(AND(K141&gt;0,O141&lt;&gt;"Ejecución"),"-",""))</f>
        <v/>
      </c>
      <c r="M141" s="71"/>
      <c r="N141" s="80" t="str">
        <f t="shared" si="7"/>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6"/>
        <v/>
      </c>
      <c r="H142" s="65"/>
      <c r="I142" s="67"/>
      <c r="J142" s="67"/>
      <c r="K142" s="82"/>
      <c r="L142" s="79" t="str">
        <f>+IF(AND(K142&gt;0,O142="Ejecución"),(K142/877802)*MI_Oferente_Singular!$N142,IF(AND(K142&gt;0,O142&lt;&gt;"Ejecución"),"-",""))</f>
        <v/>
      </c>
      <c r="M142" s="71"/>
      <c r="N142" s="80" t="str">
        <f t="shared" si="7"/>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6"/>
        <v/>
      </c>
      <c r="H143" s="65"/>
      <c r="I143" s="67"/>
      <c r="J143" s="67"/>
      <c r="K143" s="82"/>
      <c r="L143" s="79" t="str">
        <f>+IF(AND(K143&gt;0,O143="Ejecución"),(K143/877802)*MI_Oferente_Singular!$N143,IF(AND(K143&gt;0,O143&lt;&gt;"Ejecución"),"-",""))</f>
        <v/>
      </c>
      <c r="M143" s="71"/>
      <c r="N143" s="80" t="str">
        <f t="shared" si="7"/>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6"/>
        <v/>
      </c>
      <c r="H144" s="65"/>
      <c r="I144" s="67"/>
      <c r="J144" s="67"/>
      <c r="K144" s="82"/>
      <c r="L144" s="79" t="str">
        <f>+IF(AND(K144&gt;0,O144="Ejecución"),(K144/877802)*MI_Oferente_Singular!$N144,IF(AND(K144&gt;0,O144&lt;&gt;"Ejecución"),"-",""))</f>
        <v/>
      </c>
      <c r="M144" s="71"/>
      <c r="N144" s="80" t="str">
        <f t="shared" si="7"/>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6"/>
        <v/>
      </c>
      <c r="H145" s="65"/>
      <c r="I145" s="67"/>
      <c r="J145" s="67"/>
      <c r="K145" s="82"/>
      <c r="L145" s="79" t="str">
        <f>+IF(AND(K145&gt;0,O145="Ejecución"),(K145/877802)*MI_Oferente_Singular!$N145,IF(AND(K145&gt;0,O145&lt;&gt;"Ejecución"),"-",""))</f>
        <v/>
      </c>
      <c r="M145" s="71"/>
      <c r="N145" s="80" t="str">
        <f t="shared" si="7"/>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6"/>
        <v/>
      </c>
      <c r="H146" s="65"/>
      <c r="I146" s="67"/>
      <c r="J146" s="67"/>
      <c r="K146" s="82"/>
      <c r="L146" s="79" t="str">
        <f>+IF(AND(K146&gt;0,O146="Ejecución"),(K146/877802)*MI_Oferente_Singular!$N146,IF(AND(K146&gt;0,O146&lt;&gt;"Ejecución"),"-",""))</f>
        <v/>
      </c>
      <c r="M146" s="71"/>
      <c r="N146" s="80" t="str">
        <f t="shared" si="7"/>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6"/>
        <v/>
      </c>
      <c r="H147" s="65"/>
      <c r="I147" s="67"/>
      <c r="J147" s="67"/>
      <c r="K147" s="82"/>
      <c r="L147" s="79" t="str">
        <f>+IF(AND(K147&gt;0,O147="Ejecución"),(K147/877802)*MI_Oferente_Singular!$N147,IF(AND(K147&gt;0,O147&lt;&gt;"Ejecución"),"-",""))</f>
        <v/>
      </c>
      <c r="M147" s="71"/>
      <c r="N147" s="80" t="str">
        <f t="shared" si="7"/>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6"/>
        <v/>
      </c>
      <c r="H148" s="65"/>
      <c r="I148" s="67"/>
      <c r="J148" s="67"/>
      <c r="K148" s="82"/>
      <c r="L148" s="79" t="str">
        <f>+IF(AND(K148&gt;0,O148="Ejecución"),(K148/877802)*MI_Oferente_Singular!$N148,IF(AND(K148&gt;0,O148&lt;&gt;"Ejecución"),"-",""))</f>
        <v/>
      </c>
      <c r="M148" s="71"/>
      <c r="N148" s="80" t="str">
        <f t="shared" si="7"/>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6"/>
        <v/>
      </c>
      <c r="H149" s="65"/>
      <c r="I149" s="67"/>
      <c r="J149" s="67"/>
      <c r="K149" s="82"/>
      <c r="L149" s="79" t="str">
        <f>+IF(AND(K149&gt;0,O149="Ejecución"),(K149/877802)*MI_Oferente_Singular!$N149,IF(AND(K149&gt;0,O149&lt;&gt;"Ejecución"),"-",""))</f>
        <v/>
      </c>
      <c r="M149" s="71"/>
      <c r="N149" s="80" t="str">
        <f t="shared" si="7"/>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6"/>
        <v/>
      </c>
      <c r="H150" s="65"/>
      <c r="I150" s="67"/>
      <c r="J150" s="67"/>
      <c r="K150" s="82"/>
      <c r="L150" s="79" t="str">
        <f>+IF(AND(K150&gt;0,O150="Ejecución"),(K150/877802)*MI_Oferente_Singular!$N150,IF(AND(K150&gt;0,O150&lt;&gt;"Ejecución"),"-",""))</f>
        <v/>
      </c>
      <c r="M150" s="71"/>
      <c r="N150" s="80" t="str">
        <f t="shared" si="7"/>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6"/>
        <v/>
      </c>
      <c r="H151" s="65"/>
      <c r="I151" s="67"/>
      <c r="J151" s="67"/>
      <c r="K151" s="82"/>
      <c r="L151" s="79" t="str">
        <f>+IF(AND(K151&gt;0,O151="Ejecución"),(K151/877802)*MI_Oferente_Singular!$N151,IF(AND(K151&gt;0,O151&lt;&gt;"Ejecución"),"-",""))</f>
        <v/>
      </c>
      <c r="M151" s="71"/>
      <c r="N151" s="80" t="str">
        <f t="shared" si="7"/>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6"/>
        <v/>
      </c>
      <c r="H152" s="65"/>
      <c r="I152" s="67"/>
      <c r="J152" s="67"/>
      <c r="K152" s="82"/>
      <c r="L152" s="79" t="str">
        <f>+IF(AND(K152&gt;0,O152="Ejecución"),(K152/877802)*MI_Oferente_Singular!$N152,IF(AND(K152&gt;0,O152&lt;&gt;"Ejecución"),"-",""))</f>
        <v/>
      </c>
      <c r="M152" s="71"/>
      <c r="N152" s="80" t="str">
        <f t="shared" si="7"/>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6"/>
        <v/>
      </c>
      <c r="H153" s="65"/>
      <c r="I153" s="67"/>
      <c r="J153" s="67"/>
      <c r="K153" s="82"/>
      <c r="L153" s="79" t="str">
        <f>+IF(AND(K153&gt;0,O153="Ejecución"),(K153/877802)*MI_Oferente_Singular!$N153,IF(AND(K153&gt;0,O153&lt;&gt;"Ejecución"),"-",""))</f>
        <v/>
      </c>
      <c r="M153" s="71"/>
      <c r="N153" s="80" t="str">
        <f t="shared" si="7"/>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6"/>
        <v/>
      </c>
      <c r="H154" s="65"/>
      <c r="I154" s="67"/>
      <c r="J154" s="67"/>
      <c r="K154" s="82"/>
      <c r="L154" s="79" t="str">
        <f>+IF(AND(K154&gt;0,O154="Ejecución"),(K154/877802)*MI_Oferente_Singular!$N154,IF(AND(K154&gt;0,O154&lt;&gt;"Ejecución"),"-",""))</f>
        <v/>
      </c>
      <c r="M154" s="71"/>
      <c r="N154" s="80" t="str">
        <f t="shared" si="7"/>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6"/>
        <v/>
      </c>
      <c r="H155" s="65"/>
      <c r="I155" s="67"/>
      <c r="J155" s="67"/>
      <c r="K155" s="82"/>
      <c r="L155" s="79" t="str">
        <f>+IF(AND(K155&gt;0,O155="Ejecución"),(K155/877802)*MI_Oferente_Singular!$N155,IF(AND(K155&gt;0,O155&lt;&gt;"Ejecución"),"-",""))</f>
        <v/>
      </c>
      <c r="M155" s="71"/>
      <c r="N155" s="80" t="str">
        <f t="shared" si="7"/>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6"/>
        <v/>
      </c>
      <c r="H156" s="65"/>
      <c r="I156" s="67"/>
      <c r="J156" s="67"/>
      <c r="K156" s="82"/>
      <c r="L156" s="79" t="str">
        <f>+IF(AND(K156&gt;0,O156="Ejecución"),(K156/877802)*MI_Oferente_Singular!$N156,IF(AND(K156&gt;0,O156&lt;&gt;"Ejecución"),"-",""))</f>
        <v/>
      </c>
      <c r="M156" s="71"/>
      <c r="N156" s="80" t="str">
        <f t="shared" si="7"/>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6"/>
        <v/>
      </c>
      <c r="H157" s="65"/>
      <c r="I157" s="67"/>
      <c r="J157" s="67"/>
      <c r="K157" s="82"/>
      <c r="L157" s="79" t="str">
        <f>+IF(AND(K157&gt;0,O157="Ejecución"),(K157/877802)*MI_Oferente_Singular!$N157,IF(AND(K157&gt;0,O157&lt;&gt;"Ejecución"),"-",""))</f>
        <v/>
      </c>
      <c r="M157" s="71"/>
      <c r="N157" s="80" t="str">
        <f t="shared" si="7"/>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6"/>
        <v/>
      </c>
      <c r="H158" s="65"/>
      <c r="I158" s="67"/>
      <c r="J158" s="67"/>
      <c r="K158" s="82"/>
      <c r="L158" s="79" t="str">
        <f>+IF(AND(K158&gt;0,O158="Ejecución"),(K158/877802)*MI_Oferente_Singular!$N158,IF(AND(K158&gt;0,O158&lt;&gt;"Ejecución"),"-",""))</f>
        <v/>
      </c>
      <c r="M158" s="71"/>
      <c r="N158" s="80" t="str">
        <f t="shared" si="7"/>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6"/>
        <v/>
      </c>
      <c r="H159" s="65"/>
      <c r="I159" s="67"/>
      <c r="J159" s="67"/>
      <c r="K159" s="82"/>
      <c r="L159" s="79" t="str">
        <f>+IF(AND(K159&gt;0,O159="Ejecución"),(K159/877802)*MI_Oferente_Singular!$N159,IF(AND(K159&gt;0,O159&lt;&gt;"Ejecución"),"-",""))</f>
        <v/>
      </c>
      <c r="M159" s="71"/>
      <c r="N159" s="80" t="str">
        <f t="shared" si="7"/>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6"/>
        <v/>
      </c>
      <c r="H160" s="65"/>
      <c r="I160" s="67"/>
      <c r="J160" s="67"/>
      <c r="K160" s="82"/>
      <c r="L160" s="79" t="str">
        <f>+IF(AND(K160&gt;0,O160="Ejecución"),(K160/877802)*MI_Oferente_Singular!$N160,IF(AND(K160&gt;0,O160&lt;&gt;"Ejecución"),"-",""))</f>
        <v/>
      </c>
      <c r="M160" s="71"/>
      <c r="N160" s="80" t="str">
        <f t="shared" si="7"/>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24" t="s">
        <v>48</v>
      </c>
      <c r="B162" s="125"/>
      <c r="C162" s="125"/>
      <c r="D162" s="125"/>
      <c r="E162" s="126"/>
      <c r="F162" s="168" t="s">
        <v>49</v>
      </c>
      <c r="G162" s="125"/>
      <c r="H162" s="169"/>
      <c r="I162" s="124" t="s">
        <v>50</v>
      </c>
      <c r="J162" s="125"/>
      <c r="K162" s="125"/>
      <c r="L162" s="125"/>
      <c r="M162" s="125"/>
      <c r="N162" s="125"/>
      <c r="O162" s="126"/>
      <c r="P162" s="10"/>
      <c r="Q162" s="10"/>
      <c r="R162" s="10"/>
      <c r="S162" s="10"/>
      <c r="T162" s="10"/>
      <c r="U162" s="10"/>
      <c r="V162" s="10"/>
      <c r="W162" s="10"/>
      <c r="X162" s="10"/>
      <c r="Y162" s="10"/>
      <c r="Z162" s="10"/>
      <c r="AA162" s="10"/>
      <c r="AB162" s="10"/>
    </row>
    <row r="163" spans="1:28" ht="51.75" customHeight="1" x14ac:dyDescent="0.2">
      <c r="A163" s="166" t="s">
        <v>51</v>
      </c>
      <c r="B163" s="137"/>
      <c r="C163" s="137"/>
      <c r="D163" s="137"/>
      <c r="E163" s="153"/>
      <c r="F163" s="165" t="s">
        <v>52</v>
      </c>
      <c r="G163" s="137"/>
      <c r="H163" s="137"/>
      <c r="I163" s="166" t="s">
        <v>53</v>
      </c>
      <c r="J163" s="137"/>
      <c r="K163" s="137"/>
      <c r="L163" s="137"/>
      <c r="M163" s="137"/>
      <c r="N163" s="137"/>
      <c r="O163" s="153"/>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50" t="s">
        <v>55</v>
      </c>
      <c r="C165" s="137"/>
      <c r="D165" s="137"/>
      <c r="E165" s="5"/>
      <c r="F165" s="1"/>
      <c r="G165" s="150" t="s">
        <v>55</v>
      </c>
      <c r="H165" s="137"/>
      <c r="I165" s="151" t="s">
        <v>56</v>
      </c>
      <c r="J165" s="137"/>
      <c r="K165" s="137"/>
      <c r="L165" s="137"/>
      <c r="M165" s="137"/>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52" t="s">
        <v>58</v>
      </c>
      <c r="J167" s="137"/>
      <c r="K167" s="137"/>
      <c r="L167" s="137"/>
      <c r="M167" s="137"/>
      <c r="N167" s="137"/>
      <c r="O167" s="153"/>
      <c r="P167" s="1"/>
      <c r="Q167" s="1"/>
      <c r="R167" s="1"/>
      <c r="S167" s="1"/>
      <c r="T167" s="1"/>
      <c r="U167" s="11"/>
      <c r="V167" s="1"/>
      <c r="W167" s="1"/>
      <c r="X167" s="1"/>
      <c r="Y167" s="1"/>
      <c r="Z167" s="1"/>
      <c r="AA167" s="1"/>
      <c r="AB167" s="1"/>
    </row>
    <row r="168" spans="1:28" ht="15.75" customHeight="1" x14ac:dyDescent="0.2">
      <c r="A168" s="4"/>
      <c r="B168" s="155" t="s">
        <v>59</v>
      </c>
      <c r="C168" s="137"/>
      <c r="D168" s="137"/>
      <c r="E168" s="5"/>
      <c r="F168" s="1"/>
      <c r="G168" s="1"/>
      <c r="H168" s="86" t="s">
        <v>60</v>
      </c>
      <c r="I168" s="154"/>
      <c r="J168" s="137"/>
      <c r="K168" s="137"/>
      <c r="L168" s="137"/>
      <c r="M168" s="137"/>
      <c r="N168" s="137"/>
      <c r="O168" s="153"/>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24" t="s">
        <v>63</v>
      </c>
      <c r="B172" s="125"/>
      <c r="C172" s="125"/>
      <c r="D172" s="125"/>
      <c r="E172" s="125"/>
      <c r="F172" s="125"/>
      <c r="G172" s="125"/>
      <c r="H172" s="125"/>
      <c r="I172" s="125"/>
      <c r="J172" s="125"/>
      <c r="K172" s="125"/>
      <c r="L172" s="125"/>
      <c r="M172" s="125"/>
      <c r="N172" s="125"/>
      <c r="O172" s="126"/>
      <c r="P172" s="10"/>
      <c r="Q172" s="10"/>
      <c r="R172" s="10"/>
      <c r="S172" s="10"/>
      <c r="T172" s="10"/>
      <c r="U172" s="10"/>
      <c r="V172" s="10"/>
      <c r="W172" s="10"/>
      <c r="X172" s="10"/>
      <c r="Y172" s="10"/>
      <c r="Z172" s="10"/>
      <c r="AA172" s="10"/>
      <c r="AB172" s="10"/>
    </row>
    <row r="173" spans="1:28" ht="15" customHeight="1" x14ac:dyDescent="0.2">
      <c r="A173" s="127" t="s">
        <v>64</v>
      </c>
      <c r="B173" s="128"/>
      <c r="C173" s="128"/>
      <c r="D173" s="128"/>
      <c r="E173" s="128"/>
      <c r="F173" s="128"/>
      <c r="G173" s="128"/>
      <c r="H173" s="128"/>
      <c r="I173" s="128"/>
      <c r="J173" s="128"/>
      <c r="K173" s="128"/>
      <c r="L173" s="128"/>
      <c r="M173" s="128"/>
      <c r="N173" s="128"/>
      <c r="O173" s="129"/>
      <c r="P173" s="1"/>
      <c r="Q173" s="1"/>
      <c r="R173" s="1"/>
      <c r="S173" s="1"/>
      <c r="T173" s="1"/>
      <c r="U173" s="1"/>
      <c r="V173" s="1"/>
      <c r="W173" s="1"/>
      <c r="X173" s="1"/>
      <c r="Y173" s="1"/>
      <c r="Z173" s="1"/>
      <c r="AA173" s="1"/>
      <c r="AB173" s="1"/>
    </row>
    <row r="174" spans="1:28" ht="15.75" customHeight="1" x14ac:dyDescent="0.2">
      <c r="A174" s="130"/>
      <c r="B174" s="131"/>
      <c r="C174" s="131"/>
      <c r="D174" s="131"/>
      <c r="E174" s="131"/>
      <c r="F174" s="131"/>
      <c r="G174" s="131"/>
      <c r="H174" s="131"/>
      <c r="I174" s="131"/>
      <c r="J174" s="131"/>
      <c r="K174" s="131"/>
      <c r="L174" s="131"/>
      <c r="M174" s="131"/>
      <c r="N174" s="131"/>
      <c r="O174" s="13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44" t="s">
        <v>65</v>
      </c>
      <c r="C176" s="145"/>
      <c r="D176" s="145"/>
      <c r="E176" s="145"/>
      <c r="F176" s="145"/>
      <c r="G176" s="146"/>
      <c r="H176" s="33"/>
      <c r="I176" s="144" t="s">
        <v>66</v>
      </c>
      <c r="J176" s="145"/>
      <c r="K176" s="145"/>
      <c r="L176" s="145"/>
      <c r="M176" s="147"/>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38" t="s">
        <v>67</v>
      </c>
      <c r="C177" s="139"/>
      <c r="D177" s="140"/>
      <c r="E177" s="144" t="s">
        <v>68</v>
      </c>
      <c r="F177" s="145"/>
      <c r="G177" s="146"/>
      <c r="H177" s="1"/>
      <c r="I177" s="138" t="s">
        <v>67</v>
      </c>
      <c r="J177" s="139"/>
      <c r="K177" s="139"/>
      <c r="L177" s="140"/>
      <c r="M177" s="148" t="s">
        <v>69</v>
      </c>
      <c r="N177" s="1"/>
      <c r="O177" s="5"/>
      <c r="P177" s="1"/>
      <c r="Q177" s="10"/>
      <c r="R177" s="10"/>
      <c r="S177" s="10"/>
      <c r="T177" s="10"/>
      <c r="U177" s="10"/>
      <c r="V177" s="10"/>
      <c r="W177" s="10"/>
      <c r="X177" s="10"/>
      <c r="Y177" s="10"/>
      <c r="Z177" s="10"/>
      <c r="AA177" s="10"/>
      <c r="AB177" s="10"/>
    </row>
    <row r="178" spans="1:28" ht="15.75" customHeight="1" x14ac:dyDescent="0.2">
      <c r="A178" s="4"/>
      <c r="B178" s="141"/>
      <c r="C178" s="142"/>
      <c r="D178" s="143"/>
      <c r="E178" s="90" t="s">
        <v>70</v>
      </c>
      <c r="F178" s="91" t="s">
        <v>71</v>
      </c>
      <c r="G178" s="91" t="s">
        <v>72</v>
      </c>
      <c r="H178" s="1"/>
      <c r="I178" s="141"/>
      <c r="J178" s="142"/>
      <c r="K178" s="142"/>
      <c r="L178" s="143"/>
      <c r="M178" s="149"/>
      <c r="N178" s="1"/>
      <c r="O178" s="5"/>
      <c r="P178" s="1"/>
      <c r="Q178" s="10"/>
      <c r="R178" s="91" t="s">
        <v>72</v>
      </c>
      <c r="S178" s="10"/>
      <c r="T178" s="10"/>
      <c r="U178" s="189" t="s">
        <v>73</v>
      </c>
      <c r="V178" s="145"/>
      <c r="W178" s="146"/>
      <c r="X178" s="92">
        <v>0.02</v>
      </c>
      <c r="Y178" s="93"/>
      <c r="Z178" s="94" t="str">
        <f t="shared" ref="Z178:Z180" si="8">IF(Y178&gt;0,SUM(E180+Y178),"")</f>
        <v/>
      </c>
      <c r="AA178" s="10"/>
      <c r="AB178" s="10"/>
    </row>
    <row r="179" spans="1:28" ht="15.75" customHeight="1" x14ac:dyDescent="0.2">
      <c r="A179" s="4"/>
      <c r="B179" s="133" t="s">
        <v>65</v>
      </c>
      <c r="C179" s="134"/>
      <c r="D179" s="135"/>
      <c r="E179" s="95">
        <v>0.02</v>
      </c>
      <c r="F179" s="96">
        <v>0.01</v>
      </c>
      <c r="G179" s="94">
        <f>IF(F179&gt;0,SUM(E179+F179),"")</f>
        <v>0.03</v>
      </c>
      <c r="H179" s="1"/>
      <c r="I179" s="133" t="s">
        <v>74</v>
      </c>
      <c r="J179" s="134"/>
      <c r="K179" s="134"/>
      <c r="L179" s="135"/>
      <c r="M179" s="97"/>
      <c r="N179" s="1"/>
      <c r="O179" s="5"/>
      <c r="P179" s="1"/>
      <c r="Q179" s="10"/>
      <c r="R179" s="98" t="str">
        <f>IF(M179&gt;0,SUM(L179+M179),"")</f>
        <v/>
      </c>
      <c r="S179" s="1"/>
      <c r="T179" s="10"/>
      <c r="U179" s="189" t="s">
        <v>75</v>
      </c>
      <c r="V179" s="145"/>
      <c r="W179" s="146"/>
      <c r="X179" s="92">
        <v>0.02</v>
      </c>
      <c r="Y179" s="93"/>
      <c r="Z179" s="94" t="str">
        <f t="shared" si="8"/>
        <v/>
      </c>
      <c r="AA179" s="10"/>
      <c r="AB179" s="10"/>
    </row>
    <row r="180" spans="1:28" ht="15.75" hidden="1" customHeight="1" x14ac:dyDescent="0.2">
      <c r="A180" s="4"/>
      <c r="B180" s="136"/>
      <c r="C180" s="137"/>
      <c r="D180" s="137"/>
      <c r="E180" s="100"/>
      <c r="F180" s="1"/>
      <c r="G180" s="1"/>
      <c r="H180" s="1"/>
      <c r="I180" s="136"/>
      <c r="J180" s="137"/>
      <c r="K180" s="137"/>
      <c r="L180" s="137"/>
      <c r="M180" s="1"/>
      <c r="N180" s="1"/>
      <c r="O180" s="5"/>
      <c r="P180" s="1"/>
      <c r="Q180" s="10"/>
      <c r="R180" s="98" t="str">
        <f t="shared" ref="R180:R183" si="9">IF(S180&gt;0,SUM(L180+S180),"")</f>
        <v/>
      </c>
      <c r="S180" s="93"/>
      <c r="T180" s="10"/>
      <c r="U180" s="189" t="s">
        <v>76</v>
      </c>
      <c r="V180" s="145"/>
      <c r="W180" s="146"/>
      <c r="X180" s="92">
        <v>0.03</v>
      </c>
      <c r="Y180" s="93"/>
      <c r="Z180" s="94" t="str">
        <f t="shared" si="8"/>
        <v/>
      </c>
      <c r="AA180" s="10"/>
      <c r="AB180" s="10"/>
    </row>
    <row r="181" spans="1:28" ht="15.75" hidden="1" customHeight="1" x14ac:dyDescent="0.2">
      <c r="A181" s="4"/>
      <c r="B181" s="136"/>
      <c r="C181" s="137"/>
      <c r="D181" s="137"/>
      <c r="E181" s="100"/>
      <c r="F181" s="1"/>
      <c r="G181" s="1"/>
      <c r="H181" s="1"/>
      <c r="I181" s="136"/>
      <c r="J181" s="137"/>
      <c r="K181" s="137"/>
      <c r="L181" s="137"/>
      <c r="M181" s="1"/>
      <c r="N181" s="1"/>
      <c r="O181" s="5"/>
      <c r="P181" s="1"/>
      <c r="Q181" s="10"/>
      <c r="R181" s="98" t="str">
        <f t="shared" si="9"/>
        <v/>
      </c>
      <c r="S181" s="93"/>
      <c r="T181" s="10"/>
      <c r="U181" s="10"/>
      <c r="V181" s="10"/>
      <c r="W181" s="10"/>
      <c r="X181" s="10"/>
      <c r="Y181" s="10"/>
      <c r="Z181" s="10"/>
      <c r="AA181" s="10"/>
      <c r="AB181" s="10"/>
    </row>
    <row r="182" spans="1:28" ht="15.75" hidden="1" customHeight="1" x14ac:dyDescent="0.2">
      <c r="A182" s="4"/>
      <c r="B182" s="136"/>
      <c r="C182" s="137"/>
      <c r="D182" s="137"/>
      <c r="E182" s="100"/>
      <c r="F182" s="1"/>
      <c r="G182" s="1"/>
      <c r="H182" s="1"/>
      <c r="I182" s="136"/>
      <c r="J182" s="137"/>
      <c r="K182" s="137"/>
      <c r="L182" s="137"/>
      <c r="M182" s="1"/>
      <c r="N182" s="1"/>
      <c r="O182" s="5"/>
      <c r="P182" s="1"/>
      <c r="Q182" s="10"/>
      <c r="R182" s="98" t="str">
        <f t="shared" si="9"/>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6"/>
      <c r="J183" s="137"/>
      <c r="K183" s="137"/>
      <c r="L183" s="137"/>
      <c r="M183" s="1"/>
      <c r="N183" s="1"/>
      <c r="O183" s="5"/>
      <c r="P183" s="1"/>
      <c r="Q183" s="10"/>
      <c r="R183" s="98" t="str">
        <f t="shared" si="9"/>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0.03</v>
      </c>
      <c r="D185" s="103" t="s">
        <v>79</v>
      </c>
      <c r="E185" s="104">
        <f>+(C185*SUM(K20:K35))</f>
        <v>578315703.60000002</v>
      </c>
      <c r="F185" s="105"/>
      <c r="G185" s="1"/>
      <c r="H185" s="1"/>
      <c r="I185" s="101" t="s">
        <v>78</v>
      </c>
      <c r="J185" s="102">
        <f>+SUM(M179:M183)</f>
        <v>0</v>
      </c>
      <c r="K185" s="192" t="s">
        <v>79</v>
      </c>
      <c r="L185" s="137"/>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24" t="s">
        <v>81</v>
      </c>
      <c r="B188" s="125"/>
      <c r="C188" s="125"/>
      <c r="D188" s="125"/>
      <c r="E188" s="125"/>
      <c r="F188" s="125"/>
      <c r="G188" s="125"/>
      <c r="H188" s="125"/>
      <c r="I188" s="125"/>
      <c r="J188" s="125"/>
      <c r="K188" s="125"/>
      <c r="L188" s="125"/>
      <c r="M188" s="125"/>
      <c r="N188" s="125"/>
      <c r="O188" s="126"/>
      <c r="P188" s="10"/>
      <c r="Q188" s="10"/>
      <c r="R188" s="10"/>
      <c r="S188" s="10"/>
      <c r="T188" s="10"/>
      <c r="U188" s="10"/>
      <c r="V188" s="10"/>
      <c r="W188" s="10"/>
      <c r="X188" s="10"/>
      <c r="Y188" s="10"/>
      <c r="Z188" s="10"/>
      <c r="AA188" s="10"/>
      <c r="AB188" s="10"/>
    </row>
    <row r="189" spans="1:28" ht="15" customHeight="1" x14ac:dyDescent="0.2">
      <c r="A189" s="127" t="s">
        <v>82</v>
      </c>
      <c r="B189" s="128"/>
      <c r="C189" s="128"/>
      <c r="D189" s="128"/>
      <c r="E189" s="128"/>
      <c r="F189" s="128"/>
      <c r="G189" s="128"/>
      <c r="H189" s="128"/>
      <c r="I189" s="128"/>
      <c r="J189" s="128"/>
      <c r="K189" s="128"/>
      <c r="L189" s="128"/>
      <c r="M189" s="128"/>
      <c r="N189" s="128"/>
      <c r="O189" s="129"/>
      <c r="P189" s="1"/>
      <c r="Q189" s="1"/>
      <c r="R189" s="1"/>
      <c r="S189" s="1"/>
      <c r="T189" s="1"/>
      <c r="U189" s="1"/>
      <c r="V189" s="1"/>
      <c r="W189" s="1"/>
      <c r="X189" s="1"/>
      <c r="Y189" s="1"/>
      <c r="Z189" s="1"/>
      <c r="AA189" s="1"/>
      <c r="AB189" s="1"/>
    </row>
    <row r="190" spans="1:28" ht="15.75" customHeight="1" x14ac:dyDescent="0.2">
      <c r="A190" s="130"/>
      <c r="B190" s="131"/>
      <c r="C190" s="131"/>
      <c r="D190" s="131"/>
      <c r="E190" s="131"/>
      <c r="F190" s="131"/>
      <c r="G190" s="131"/>
      <c r="H190" s="131"/>
      <c r="I190" s="131"/>
      <c r="J190" s="131"/>
      <c r="K190" s="131"/>
      <c r="L190" s="131"/>
      <c r="M190" s="131"/>
      <c r="N190" s="131"/>
      <c r="O190" s="13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93" t="s">
        <v>83</v>
      </c>
      <c r="C192" s="137"/>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2677</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24" t="s">
        <v>88</v>
      </c>
      <c r="B197" s="125"/>
      <c r="C197" s="125"/>
      <c r="D197" s="125"/>
      <c r="E197" s="125"/>
      <c r="F197" s="125"/>
      <c r="G197" s="125"/>
      <c r="H197" s="125"/>
      <c r="I197" s="125"/>
      <c r="J197" s="125"/>
      <c r="K197" s="125"/>
      <c r="L197" s="125"/>
      <c r="M197" s="125"/>
      <c r="N197" s="125"/>
      <c r="O197" s="12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91" t="s">
        <v>89</v>
      </c>
      <c r="C199" s="172"/>
      <c r="D199" s="172"/>
      <c r="E199" s="172"/>
      <c r="F199" s="172"/>
      <c r="G199" s="172"/>
      <c r="H199" s="172"/>
      <c r="I199" s="172"/>
      <c r="J199" s="172"/>
      <c r="K199" s="172"/>
      <c r="L199" s="172"/>
      <c r="M199" s="172"/>
      <c r="N199" s="173"/>
      <c r="O199" s="5"/>
      <c r="P199" s="1"/>
      <c r="Q199" s="1"/>
      <c r="R199" s="1"/>
      <c r="S199" s="1"/>
      <c r="T199" s="1"/>
      <c r="U199" s="1"/>
      <c r="V199" s="1"/>
      <c r="W199" s="1"/>
      <c r="X199" s="1"/>
      <c r="Y199" s="1"/>
      <c r="Z199" s="1"/>
      <c r="AA199" s="1"/>
      <c r="AB199" s="1"/>
    </row>
    <row r="200" spans="1:28" ht="15.75" customHeight="1" x14ac:dyDescent="0.2">
      <c r="A200" s="4"/>
      <c r="B200" s="190"/>
      <c r="C200" s="172"/>
      <c r="D200" s="172"/>
      <c r="E200" s="172"/>
      <c r="F200" s="172"/>
      <c r="G200" s="172"/>
      <c r="H200" s="172"/>
      <c r="I200" s="172"/>
      <c r="J200" s="172"/>
      <c r="K200" s="172"/>
      <c r="L200" s="172"/>
      <c r="M200" s="172"/>
      <c r="N200" s="173"/>
      <c r="O200" s="5"/>
      <c r="P200" s="1"/>
      <c r="Q200" s="1"/>
      <c r="R200" s="1"/>
      <c r="S200" s="1"/>
      <c r="T200" s="1"/>
      <c r="U200" s="1"/>
      <c r="V200" s="1"/>
      <c r="W200" s="1"/>
      <c r="X200" s="1"/>
      <c r="Y200" s="1"/>
      <c r="Z200" s="1"/>
      <c r="AA200" s="1"/>
      <c r="AB200" s="1"/>
    </row>
    <row r="201" spans="1:28" ht="15.75" customHeight="1" x14ac:dyDescent="0.2">
      <c r="A201" s="4"/>
      <c r="B201" s="191" t="s">
        <v>90</v>
      </c>
      <c r="C201" s="172"/>
      <c r="D201" s="172"/>
      <c r="E201" s="172"/>
      <c r="F201" s="172"/>
      <c r="G201" s="172"/>
      <c r="H201" s="172"/>
      <c r="I201" s="172"/>
      <c r="J201" s="172"/>
      <c r="K201" s="172"/>
      <c r="L201" s="172"/>
      <c r="M201" s="172"/>
      <c r="N201" s="173"/>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2677</v>
      </c>
      <c r="D211" s="1"/>
      <c r="E211" s="1"/>
      <c r="F211" s="1"/>
      <c r="G211" s="109" t="s">
        <v>94</v>
      </c>
      <c r="H211" s="119" t="s">
        <v>2678</v>
      </c>
      <c r="I211" s="1"/>
      <c r="J211" s="109" t="s">
        <v>95</v>
      </c>
      <c r="K211" s="119" t="s">
        <v>2680</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2677</v>
      </c>
      <c r="D212" s="1"/>
      <c r="E212" s="1"/>
      <c r="F212" s="1"/>
      <c r="G212" s="109" t="s">
        <v>97</v>
      </c>
      <c r="H212" s="119" t="s">
        <v>2679</v>
      </c>
      <c r="I212" s="1"/>
      <c r="J212" s="109" t="s">
        <v>98</v>
      </c>
      <c r="K212" s="123" t="s">
        <v>2681</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dataValidations count="25">
    <dataValidation type="list" allowBlank="1" showErrorMessage="1" sqref="J25:J35 J56:J107 J114:J160" xr:uid="{00000000-0002-0000-0000-000000000000}">
      <formula1>INDIRECT(I25)</formula1>
    </dataValidation>
    <dataValidation type="decimal" allowBlank="1" showErrorMessage="1" sqref="E193" xr:uid="{00000000-0002-0000-0000-000001000000}">
      <formula1>1</formula1>
      <formula2>1000000</formula2>
    </dataValidation>
    <dataValidation type="list" allowBlank="1" showErrorMessage="1" sqref="G167" xr:uid="{00000000-0002-0000-0000-000002000000}">
      <formula1>SinoA</formula1>
    </dataValidation>
    <dataValidation type="list" allowBlank="1" showErrorMessage="1" sqref="J24" xr:uid="{00000000-0002-0000-0000-000003000000}">
      <formula1>INDIRECT(DEPeseldt5)</formula1>
    </dataValidation>
    <dataValidation type="decimal" allowBlank="1" showErrorMessage="1" sqref="N114:N160" xr:uid="{00000000-0002-0000-0000-000004000000}">
      <formula1>0</formula1>
      <formula2>100</formula2>
    </dataValidation>
    <dataValidation type="date" allowBlank="1" showErrorMessage="1" sqref="L20:M35" xr:uid="{00000000-0002-0000-0000-000005000000}">
      <formula1>32874</formula1>
      <formula2>54789</formula2>
    </dataValidation>
    <dataValidation type="list" allowBlank="1" showErrorMessage="1" sqref="J23" xr:uid="{00000000-0002-0000-0000-000006000000}">
      <formula1>INDIRECT(DEPeseldt4)</formula1>
    </dataValidation>
    <dataValidation type="custom" allowBlank="1" showInputMessage="1" showErrorMessage="1" prompt="Error - Debe tener un máximo de 20 caracteres" sqref="C15" xr:uid="{00000000-0002-0000-0000-000007000000}">
      <formula1>AND(GTE(LEN(C15),MIN((0),(25))),LTE(LEN(C15),MAX((0),(25))))</formula1>
    </dataValidation>
    <dataValidation type="date" allowBlank="1" showErrorMessage="1" sqref="K193 F48:F107 C193 E114:F160" xr:uid="{00000000-0002-0000-0000-000008000000}">
      <formula1>1</formula1>
      <formula2>401769</formula2>
    </dataValidation>
    <dataValidation type="list" allowBlank="1" showErrorMessage="1" sqref="J48" xr:uid="{00000000-0002-0000-0000-000009000000}">
      <formula1>INDIRECT(MI_Oferente_Singular!DptoSel1)</formula1>
    </dataValidation>
    <dataValidation type="list" allowBlank="1" showErrorMessage="1" sqref="J54:J55" xr:uid="{00000000-0002-0000-0000-00000A000000}">
      <formula1>INDIRECT(MI_Oferente_Singular!DptoSel7)</formula1>
    </dataValidation>
    <dataValidation type="list" allowBlank="1" showErrorMessage="1" sqref="J21" xr:uid="{00000000-0002-0000-0000-00000B000000}">
      <formula1>INDIRECT(DEPeseldt2)</formula1>
    </dataValidation>
    <dataValidation type="list" allowBlank="1" showErrorMessage="1" sqref="J22" xr:uid="{00000000-0002-0000-0000-00000C000000}">
      <formula1>INDIRECT(DEPeseldt3)</formula1>
    </dataValidation>
    <dataValidation type="list" allowBlank="1" showErrorMessage="1" sqref="J49:J50" xr:uid="{00000000-0002-0000-0000-00000D000000}">
      <formula1>INDIRECT(MI_Oferente_Singular!DptoSel2)</formula1>
    </dataValidation>
    <dataValidation type="decimal" allowBlank="1" showErrorMessage="1" sqref="K20:K27" xr:uid="{00000000-0002-0000-0000-00000E000000}">
      <formula1>0</formula1>
      <formula2>99999999999</formula2>
    </dataValidation>
    <dataValidation type="date" allowBlank="1" showErrorMessage="1" sqref="E48:E107" xr:uid="{00000000-0002-0000-0000-00000F000000}">
      <formula1>1</formula1>
      <formula2>54789</formula2>
    </dataValidation>
    <dataValidation type="decimal" allowBlank="1" showErrorMessage="1" sqref="M179 S180:S183" xr:uid="{00000000-0002-0000-0000-000010000000}">
      <formula1>0.02</formula1>
      <formula2>0.05</formula2>
    </dataValidation>
    <dataValidation type="list" allowBlank="1" showErrorMessage="1" sqref="J51:J53" xr:uid="{00000000-0002-0000-0000-000011000000}">
      <formula1>INDIRECT(MI_Oferente_Singular!DptoSel4)</formula1>
    </dataValidation>
    <dataValidation type="decimal" allowBlank="1" showErrorMessage="1" sqref="B20" xr:uid="{00000000-0002-0000-0000-000012000000}">
      <formula1>100000000</formula1>
      <formula2>999999999</formula2>
    </dataValidation>
    <dataValidation type="decimal" allowBlank="1" showErrorMessage="1" sqref="K48:K107" xr:uid="{00000000-0002-0000-0000-000013000000}">
      <formula1>0</formula1>
      <formula2>99999999999999900</formula2>
    </dataValidation>
    <dataValidation type="list" allowBlank="1" showErrorMessage="1" sqref="J20" xr:uid="{00000000-0002-0000-0000-000014000000}">
      <formula1>INDIRECT(DEPeseldt1)</formula1>
    </dataValidation>
    <dataValidation type="decimal" allowBlank="1" showErrorMessage="1" sqref="K28:K35" xr:uid="{00000000-0002-0000-0000-000015000000}">
      <formula1>0</formula1>
      <formula2>9999999999</formula2>
    </dataValidation>
    <dataValidation type="custom" allowBlank="1" showErrorMessage="1" sqref="H193" xr:uid="{00000000-0002-0000-0000-000016000000}">
      <formula1>AND(GTE(LEN(H193),MIN((3),(100))),LTE(LEN(H193),MAX((3),(100))))</formula1>
    </dataValidation>
    <dataValidation type="list" allowBlank="1" showErrorMessage="1" sqref="I48:I107 I20:I35 I114:I160" xr:uid="{00000000-0002-0000-0000-000017000000}">
      <formula1>DEPARTAMENTO</formula1>
    </dataValidation>
    <dataValidation type="decimal" allowBlank="1" showErrorMessage="1" sqref="K114:K160" xr:uid="{00000000-0002-0000-0000-000018000000}">
      <formula1>0</formula1>
      <formula2>9999999999999</formula2>
    </dataValidation>
  </dataValidations>
  <hyperlinks>
    <hyperlink ref="K212" r:id="rId1" xr:uid="{00000000-0004-0000-0000-000000000000}"/>
  </hyperlinks>
  <printOptions horizontalCentered="1"/>
  <pageMargins left="3.937007874015748E-2" right="3.937007874015748E-2" top="0.35433070866141736" bottom="0.35433070866141736" header="0" footer="0"/>
  <pageSetup orientation="landscape"/>
  <rowBreaks count="2" manualBreakCount="2">
    <brk id="186" man="1"/>
    <brk id="107" man="1"/>
  </rowBreaks>
  <colBreaks count="1" manualBreakCount="1">
    <brk id="15" man="1"/>
  </colBreaks>
  <drawing r:id="rId2"/>
  <tableParts count="3">
    <tablePart r:id="rId3"/>
    <tablePart r:id="rId4"/>
    <tablePart r:id="rId5"/>
  </tableParts>
  <extLst>
    <ext xmlns:x14="http://schemas.microsoft.com/office/spreadsheetml/2009/9/main" uri="{CCE6A557-97BC-4b89-ADB6-D9C93CAAB3DF}">
      <x14:dataValidations xmlns:xm="http://schemas.microsoft.com/office/excel/2006/main" count="5">
        <x14:dataValidation type="list" allowBlank="1" showErrorMessage="1" xr:uid="{00000000-0002-0000-0000-000019000000}">
          <x14:formula1>
            <xm:f>Listas!$D$3:$D$5</xm:f>
          </x14:formula1>
          <xm:sqref>N48:N107</xm:sqref>
        </x14:dataValidation>
        <x14:dataValidation type="list" allowBlank="1" showErrorMessage="1" xr:uid="{00000000-0002-0000-0000-00001A000000}">
          <x14:formula1>
            <xm:f>Listas!$A$2:$A$4</xm:f>
          </x14:formula1>
          <xm:sqref>C48:C107</xm:sqref>
        </x14:dataValidation>
        <x14:dataValidation type="list" allowBlank="1" showErrorMessage="1" xr:uid="{00000000-0002-0000-0000-00001B000000}">
          <x14:formula1>
            <xm:f>Listas!$B$2:$B$3</xm:f>
          </x14:formula1>
          <xm:sqref>D167 L48:L107 N165 O48:O107 M115:M160</xm:sqref>
        </x14:dataValidation>
        <x14:dataValidation type="list" allowBlank="1" showErrorMessage="1" xr:uid="{00000000-0002-0000-0000-00001C000000}">
          <x14:formula1>
            <xm:f>Listas!$F$2:$F$34</xm:f>
          </x14:formula1>
          <xm:sqref>H15</xm:sqref>
        </x14:dataValidation>
        <x14:dataValidation type="list" allowBlank="1" showErrorMessage="1" xr:uid="{00000000-0002-0000-0000-00001D000000}">
          <x14:formula1>
            <xm:f>'G:\DESCARGASS\Manifestación de interes\[VICHADA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xr:uid="{00000000-0009-0000-0000-00000400000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dcterms:created xsi:type="dcterms:W3CDTF">2020-10-14T21:57:42Z</dcterms:created>
  <dcterms:modified xsi:type="dcterms:W3CDTF">2020-12-29T04:10:41Z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