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<sst xmlns="http://schemas.openxmlformats.org/spreadsheetml/2006/main" count="3109" uniqueCount="2711">
  <si>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</si>
  <si>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</si>
  <si>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</si>
  <si>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</si>
  <si>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</si>
  <si>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</si>
  <si>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</si>
  <si>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</si>
  <si>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</si>
  <si>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</si>
  <si>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</si>
  <si>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</si>
  <si>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</si>
  <si>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</si>
  <si>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</si>
  <si>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</si>
  <si>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</si>
  <si>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</si>
  <si>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</si>
  <si>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</si>
  <si>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</si>
  <si>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</si>
  <si>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</si>
  <si>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</si>
  <si>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</si>
  <si>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</si>
  <si>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</si>
  <si>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</si>
  <si>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</si>
  <si>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</si>
  <si>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</si>
  <si>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</si>
  <si>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</si>
  <si>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</si>
  <si>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</si>
  <si>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</si>
  <si>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</si>
  <si>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</si>
  <si>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</si>
  <si>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</si>
  <si>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</si>
  <si>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</si>
  <si>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</si>
  <si>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</si>
  <si>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</si>
  <si>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</si>
  <si>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</si>
  <si>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</si>
  <si>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</si>
  <si>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</si>
  <si>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</si>
  <si>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</si>
  <si>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</si>
  <si>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</si>
  <si>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</si>
  <si>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</si>
  <si>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</si>
  <si>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</si>
  <si>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</si>
  <si>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</si>
  <si>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</si>
  <si>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</si>
  <si>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</si>
  <si>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</si>
  <si>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</si>
  <si>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</si>
  <si>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</si>
  <si>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</si>
  <si>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</si>
  <si>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</si>
  <si>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</si>
  <si>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</si>
  <si>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</si>
  <si>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</si>
  <si>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</si>
  <si>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</si>
  <si>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</si>
  <si>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</si>
  <si>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</si>
  <si>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</si>
  <si>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</si>
  <si>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</si>
  <si>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</si>
  <si>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</si>
  <si>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</si>
  <si>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</si>
  <si>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</si>
  <si>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</si>
  <si>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</si>
  <si>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</si>
  <si>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</si>
  <si>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</si>
  <si>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</si>
  <si>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</si>
  <si>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</si>
  <si>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</si>
  <si>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</si>
  <si>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</si>
  <si>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</si>
  <si>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</si>
  <si>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</si>
  <si>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</si>
  <si>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</si>
  <si>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</si>
  <si>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</si>
  <si>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</si>
  <si>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</si>
  <si>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</si>
  <si>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</si>
  <si>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</si>
  <si>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</si>
  <si>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</si>
  <si>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</si>
  <si>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</si>
  <si>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</si>
  <si>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</si>
  <si>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</si>
  <si>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</si>
  <si>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</si>
  <si>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</si>
  <si>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</si>
  <si>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</si>
  <si>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</si>
  <si>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</si>
  <si>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</si>
  <si>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</si>
  <si>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</si>
  <si>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</si>
  <si>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</si>
  <si>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</si>
  <si>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</si>
  <si>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</si>
  <si>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</si>
  <si>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</si>
  <si>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</si>
  <si>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</si>
  <si>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</si>
  <si>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</si>
  <si>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</si>
  <si>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</si>
  <si>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</si>
  <si>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</si>
  <si>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</si>
  <si>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</si>
  <si>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</si>
  <si>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</si>
  <si>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</si>
  <si>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</si>
  <si>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</si>
  <si>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</si>
  <si>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</si>
  <si>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</si>
  <si>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</si>
  <si>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</si>
  <si>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</si>
  <si>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</si>
  <si>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</si>
  <si>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</si>
  <si>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</si>
  <si>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</si>
  <si>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</si>
  <si>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</si>
  <si>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</si>
  <si>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</si>
  <si>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</si>
  <si>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</si>
  <si>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</si>
  <si>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</si>
  <si>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</si>
  <si>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</si>
  <si>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</si>
  <si>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</si>
  <si>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</si>
  <si>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</si>
  <si>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</si>
  <si>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</si>
  <si>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</si>
  <si>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</si>
  <si>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</si>
  <si>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</si>
  <si>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</si>
  <si>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</si>
  <si>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</si>
  <si>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</si>
  <si>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</si>
  <si>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</si>
  <si>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</si>
  <si>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</si>
  <si>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</si>
  <si>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</si>
  <si>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</si>
  <si>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</si>
  <si>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</si>
  <si>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</si>
  <si>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</si>
  <si>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</si>
  <si>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</si>
  <si>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</si>
  <si>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</si>
  <si>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</si>
  <si>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</si>
  <si>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</si>
  <si>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</si>
  <si>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</si>
  <si>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</si>
  <si>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</si>
  <si>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</si>
  <si>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</si>
  <si>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</si>
  <si>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</si>
  <si>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</si>
  <si>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</si>
  <si>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</si>
  <si>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</si>
  <si>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</si>
  <si>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</si>
  <si>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</si>
  <si>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</si>
  <si>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</si>
  <si>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</si>
  <si>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</si>
  <si>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</si>
  <si>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</si>
  <si>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</si>
  <si>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</si>
  <si>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</si>
  <si>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</si>
  <si>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</si>
  <si>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</si>
  <si>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</si>
  <si>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</si>
  <si>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</si>
  <si>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</si>
  <si>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</si>
  <si>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</si>
  <si>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</si>
  <si>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</si>
  <si>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</si>
  <si>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</si>
  <si>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</si>
  <si>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</si>
  <si>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</si>
  <si>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</si>
  <si>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</si>
  <si>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</si>
  <si>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</si>
  <si>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</si>
  <si>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</si>
  <si>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</si>
  <si>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</si>
  <si>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</si>
  <si>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</si>
  <si>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</si>
  <si>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</si>
  <si>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</si>
  <si>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</si>
  <si>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</si>
  <si>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</si>
  <si>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</si>
  <si>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</si>
  <si>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</si>
  <si>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</si>
  <si>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</si>
  <si>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</si>
  <si>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</si>
  <si>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</si>
  <si>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</si>
  <si>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</si>
  <si>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</si>
  <si>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</si>
  <si>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</si>
  <si>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</si>
  <si>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</si>
  <si>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</si>
  <si>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</si>
  <si>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</si>
  <si>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</si>
  <si>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</si>
  <si>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</si>
  <si>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</si>
  <si>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</si>
  <si>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</si>
  <si>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</si>
  <si>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</si>
  <si>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</si>
  <si>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</si>
  <si>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</si>
  <si>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</si>
  <si>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</si>
  <si>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</si>
  <si>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</si>
  <si>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</si>
  <si>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</si>
  <si>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</si>
  <si>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</si>
  <si>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</si>
  <si>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</si>
  <si>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</si>
  <si>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</si>
  <si>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</si>
  <si>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</si>
  <si>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</si>
  <si>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</si>
  <si>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</si>
  <si>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</si>
  <si>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</si>
  <si>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</si>
  <si>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</si>
  <si>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</si>
  <si>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</si>
  <si>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</si>
  <si>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</si>
  <si>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</si>
  <si>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</si>
  <si>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</si>
  <si>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</si>
  <si>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</si>
  <si>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</si>
  <si>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</si>
  <si>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</si>
  <si>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</si>
  <si>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</si>
  <si>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</si>
  <si>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</si>
  <si>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</si>
  <si>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</si>
  <si>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</si>
  <si>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</si>
  <si>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</si>
  <si>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</si>
  <si>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</si>
  <si>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</si>
  <si>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</si>
  <si>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</si>
  <si>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</si>
  <si>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</si>
  <si>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</si>
  <si>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</si>
  <si>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</si>
  <si>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</si>
  <si>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</si>
  <si>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</si>
  <si>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</si>
  <si>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</si>
  <si>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</si>
  <si>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</si>
  <si>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</si>
  <si>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</si>
  <si>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</si>
  <si>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</si>
  <si>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</si>
  <si>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</si>
  <si>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</si>
  <si>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</si>
  <si>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</si>
  <si>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</si>
  <si>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</si>
  <si>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</si>
  <si>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</si>
  <si>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</si>
  <si>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</si>
  <si>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</si>
  <si>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</si>
  <si>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</si>
  <si>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</si>
  <si>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</si>
  <si>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</si>
  <si>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</si>
  <si>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</si>
  <si>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</si>
  <si>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</si>
  <si>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</si>
  <si>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</si>
  <si>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</si>
  <si>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</si>
  <si>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</si>
  <si>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</si>
  <si>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</si>
  <si>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</si>
  <si>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</si>
  <si>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</si>
  <si>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</si>
  <si>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</si>
  <si>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</si>
  <si>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</si>
  <si>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</si>
  <si>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</si>
  <si>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</si>
  <si>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</si>
  <si>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</si>
  <si>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</si>
  <si>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</si>
  <si>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</si>
  <si>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</si>
  <si>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</si>
  <si>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</si>
  <si>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</si>
  <si>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</si>
  <si>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</si>
  <si>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</si>
  <si>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</si>
  <si>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</si>
  <si>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</si>
  <si>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</si>
  <si>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</si>
  <si>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</si>
  <si>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</si>
  <si>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</si>
  <si>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</si>
  <si>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</si>
  <si>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</si>
  <si>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</si>
  <si>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</si>
  <si>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</si>
  <si>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</si>
  <si>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</si>
  <si>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</si>
  <si>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</si>
  <si>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</si>
  <si>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</si>
  <si>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</si>
  <si>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</si>
  <si>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</si>
  <si>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</si>
  <si>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</si>
  <si>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</si>
  <si>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</si>
  <si>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</si>
  <si>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</si>
  <si>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</si>
  <si>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</si>
  <si>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</si>
  <si>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</si>
  <si>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</si>
  <si>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</si>
  <si>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</si>
  <si>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</si>
  <si>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</si>
  <si>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</si>
  <si>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</si>
  <si>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</si>
  <si>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</si>
  <si>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</si>
  <si>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</si>
  <si>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</si>
  <si>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</si>
  <si>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</si>
  <si>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</si>
  <si>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</si>
  <si>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</si>
  <si>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</si>
  <si>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</si>
  <si>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</si>
  <si>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</si>
  <si>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</si>
  <si>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</si>
  <si>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</si>
  <si>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</si>
  <si>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</si>
  <si>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</si>
  <si>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</si>
  <si>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</si>
  <si>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</si>
  <si>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</si>
  <si>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</si>
  <si>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</si>
  <si>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</si>
  <si>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</si>
  <si>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</si>
  <si>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</si>
  <si>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</si>
  <si>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</si>
  <si>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</si>
  <si>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</si>
  <si>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</si>
  <si>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</si>
  <si>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</si>
  <si>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</si>
  <si>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</si>
  <si>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</si>
  <si>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</si>
  <si>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</si>
  <si>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</si>
  <si>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</si>
  <si>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</si>
  <si>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</si>
  <si>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</si>
  <si>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</si>
  <si>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</si>
  <si>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</si>
  <si>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</si>
  <si>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</si>
  <si>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</si>
  <si>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</si>
  <si>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</si>
  <si>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</si>
  <si>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</si>
  <si>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</si>
  <si>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</si>
  <si>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</si>
  <si>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</si>
  <si>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</si>
  <si>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</si>
  <si>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</si>
  <si>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</si>
  <si>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</si>
  <si>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</si>
  <si>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</si>
  <si>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</si>
  <si>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</si>
  <si>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</si>
  <si>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</si>
  <si>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</si>
  <si>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</si>
  <si>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</si>
  <si>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</si>
  <si>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</si>
  <si>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</si>
  <si>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</si>
  <si>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</si>
  <si>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</si>
  <si>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</si>
  <si>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</si>
  <si>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</si>
  <si>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</si>
  <si>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</si>
  <si>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</si>
  <si>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</si>
  <si>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</si>
  <si>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</si>
  <si>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</si>
  <si>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</si>
  <si>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</si>
  <si>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</si>
  <si>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</si>
  <si>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</si>
  <si>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</si>
  <si>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</si>
  <si>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</si>
  <si>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</si>
  <si>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</si>
  <si>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</si>
  <si>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</si>
  <si>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</si>
  <si>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</si>
  <si>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</si>
  <si>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</si>
  <si>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</si>
  <si>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</si>
  <si>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</si>
  <si>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</si>
  <si>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</si>
  <si>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</si>
  <si>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</si>
  <si>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</si>
  <si>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</si>
  <si>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</si>
  <si>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</si>
  <si>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</si>
  <si>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</si>
  <si>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</si>
  <si>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</si>
  <si>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</si>
  <si>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</si>
  <si>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</si>
  <si>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</si>
  <si>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</si>
  <si>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</si>
  <si>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</si>
  <si>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</si>
  <si>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</si>
  <si>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</si>
  <si>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</si>
  <si>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</si>
  <si>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</si>
  <si>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</si>
  <si>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</si>
  <si>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</si>
  <si>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</si>
  <si>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</si>
  <si>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</si>
  <si>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</si>
  <si>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</si>
  <si>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</si>
  <si>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</si>
  <si>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</si>
  <si>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</si>
  <si>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</si>
  <si>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</si>
  <si>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</si>
  <si>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</si>
  <si>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</si>
  <si>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</si>
  <si>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</si>
  <si>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</si>
  <si>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</si>
  <si>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</si>
  <si>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</si>
  <si>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</si>
  <si>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</si>
  <si>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</si>
  <si>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</si>
  <si>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</si>
  <si>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</si>
  <si>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</si>
  <si>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</si>
  <si>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</si>
  <si>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</si>
  <si>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</si>
  <si>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</si>
  <si>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</si>
  <si>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</si>
  <si>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</si>
  <si>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</si>
  <si>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</si>
  <si>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</si>
  <si>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</si>
  <si>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</si>
  <si>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</si>
  <si>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</si>
  <si>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</si>
  <si>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</si>
  <si>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</si>
  <si>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</si>
  <si>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</si>
  <si>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</si>
  <si>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</si>
  <si>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</si>
  <si>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</si>
  <si>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</si>
  <si>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</si>
  <si>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</si>
  <si>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</si>
  <si>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</si>
  <si>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</si>
  <si>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</si>
  <si>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</si>
  <si>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</si>
  <si>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</si>
  <si>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</si>
  <si>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</si>
  <si>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</si>
  <si>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</si>
  <si>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</si>
  <si>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</si>
  <si>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</si>
  <si>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</si>
  <si>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</si>
  <si>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</si>
  <si>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</si>
  <si>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</si>
  <si>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</si>
  <si>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</si>
  <si>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</si>
  <si>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</si>
  <si>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</si>
  <si>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</si>
  <si>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</si>
  <si>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</si>
  <si>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</si>
  <si>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</si>
  <si>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</si>
  <si>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</si>
  <si>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</si>
  <si>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</si>
  <si>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</si>
  <si>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</si>
  <si>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</si>
  <si>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</si>
  <si>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</si>
  <si>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</si>
  <si>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</si>
  <si>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</si>
  <si>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</si>
  <si>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</si>
  <si>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</si>
  <si>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</si>
  <si>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</si>
  <si>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</si>
  <si>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</si>
  <si>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</si>
  <si>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</si>
  <si>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</si>
  <si>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</si>
  <si>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</si>
  <si>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</si>
  <si>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</si>
  <si>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</si>
  <si>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</si>
  <si>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</si>
  <si>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</si>
  <si>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</si>
  <si>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</si>
  <si>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</si>
  <si>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</si>
  <si>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</si>
  <si>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</si>
  <si>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</si>
  <si>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</si>
  <si>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</si>
  <si>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</si>
  <si>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</si>
  <si>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</si>
  <si>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</si>
  <si>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</si>
  <si>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</si>
  <si>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</si>
  <si>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</si>
  <si>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</si>
  <si>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</si>
  <si>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</si>
  <si>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</si>
  <si>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</si>
  <si>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</si>
  <si>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</si>
  <si>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</si>
  <si>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</si>
  <si>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</si>
  <si>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</si>
  <si>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</si>
  <si>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</si>
  <si>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</si>
  <si>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</si>
  <si>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</si>
  <si>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</si>
  <si>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</si>
  <si>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</si>
  <si>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</si>
  <si>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</si>
  <si>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</si>
  <si>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</si>
  <si>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</si>
  <si>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</si>
  <si>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</si>
  <si>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</si>
  <si>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</si>
  <si>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</si>
  <si>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</si>
  <si>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</si>
  <si>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</si>
  <si>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</si>
  <si>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</si>
  <si>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</si>
  <si>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</si>
  <si>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</si>
  <si>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</si>
  <si>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</si>
  <si>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</si>
  <si>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</si>
  <si>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</si>
  <si>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</si>
  <si>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</si>
  <si>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</si>
  <si>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</si>
  <si>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</si>
  <si>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</si>
  <si>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</si>
  <si>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</si>
  <si>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</si>
  <si>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</si>
  <si>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</si>
  <si>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</si>
  <si>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</si>
  <si>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</si>
  <si>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</si>
  <si>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</si>
  <si>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</si>
  <si>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</si>
  <si>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</si>
  <si>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</si>
  <si>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</si>
  <si>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</si>
  <si>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</si>
  <si>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</si>
  <si>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</si>
  <si>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</si>
  <si>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</si>
  <si>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</si>
  <si>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</si>
  <si>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</si>
  <si>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</si>
  <si>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</si>
  <si>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</si>
  <si>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</si>
  <si>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</si>
  <si>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</si>
  <si>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</si>
  <si>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</si>
  <si>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</si>
  <si>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</si>
  <si>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</si>
  <si>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</si>
  <si>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</si>
  <si>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</si>
  <si>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</si>
  <si>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</si>
  <si>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</si>
  <si>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</si>
  <si>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</si>
  <si>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</si>
  <si>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</si>
  <si>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</si>
  <si>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</si>
  <si>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</si>
  <si>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</si>
  <si>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</si>
  <si>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</si>
  <si>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</si>
  <si>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</si>
  <si>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</si>
  <si>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</si>
  <si>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</si>
  <si>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</si>
  <si>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</si>
  <si>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</si>
  <si>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</si>
  <si>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</si>
  <si>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</si>
  <si>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</si>
  <si>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</si>
  <si>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</si>
  <si>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</si>
  <si>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</si>
  <si>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</si>
  <si>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</si>
  <si>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</si>
  <si>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</si>
  <si>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</si>
  <si>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</si>
  <si>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</si>
  <si>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</si>
  <si>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</si>
  <si>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</si>
  <si>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</si>
  <si>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</si>
  <si>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</si>
  <si>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</si>
  <si>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</si>
  <si>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</si>
  <si>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</si>
  <si>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</si>
  <si>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</si>
  <si>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</si>
  <si>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</si>
  <si>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</si>
  <si>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</si>
  <si>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</si>
  <si>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</si>
  <si>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</si>
  <si>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</si>
  <si>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</si>
  <si>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</si>
  <si>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</si>
  <si>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</si>
  <si>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</si>
  <si>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</si>
  <si>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</si>
  <si>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</si>
  <si>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</si>
  <si>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</si>
  <si>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</si>
  <si>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</si>
  <si>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</si>
  <si>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</si>
  <si>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</si>
  <si>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</si>
  <si>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</si>
  <si>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</si>
  <si>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</si>
  <si>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</si>
  <si>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</si>
  <si>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</si>
  <si>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</si>
  <si>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</si>
  <si>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</si>
  <si>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</si>
  <si>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</si>
  <si>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</si>
  <si>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</si>
  <si>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</si>
  <si>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</si>
  <si>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</si>
  <si>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</si>
  <si>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</si>
  <si>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</si>
  <si>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</si>
  <si>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</si>
  <si>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</si>
  <si>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</si>
  <si>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</si>
  <si>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</si>
  <si>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</si>
  <si>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</si>
  <si>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</si>
  <si>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</si>
  <si>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</si>
  <si>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</si>
  <si>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</si>
  <si>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</si>
  <si>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</si>
  <si>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</si>
  <si>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</si>
  <si>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</si>
  <si>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</si>
  <si>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</si>
  <si>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</si>
  <si>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</si>
  <si>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</si>
  <si>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</si>
  <si>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</si>
  <si>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</si>
  <si>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</si>
  <si>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</si>
  <si>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</si>
  <si>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</si>
  <si>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</si>
  <si>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</si>
  <si>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</si>
  <si>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</si>
  <si>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</si>
  <si>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</si>
  <si>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</si>
  <si>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</si>
  <si>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</si>
  <si>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</si>
  <si>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</si>
  <si>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</si>
  <si>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</si>
  <si>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</si>
  <si>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</si>
  <si>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</si>
  <si>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</si>
  <si>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</si>
  <si>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</si>
  <si>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</si>
  <si>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</si>
  <si>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</si>
  <si>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</si>
  <si>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</si>
  <si>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</si>
  <si>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</si>
  <si>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</si>
  <si>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</si>
  <si>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</si>
  <si>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</si>
  <si>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</si>
  <si>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</si>
  <si>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</si>
  <si>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</si>
  <si>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</si>
  <si>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</si>
  <si>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</si>
  <si>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</si>
  <si>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</si>
  <si>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</si>
  <si>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</si>
  <si>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</si>
  <si>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</si>
  <si>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</si>
  <si>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</si>
  <si>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</si>
  <si>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</si>
  <si>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</si>
  <si>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</si>
  <si>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</si>
  <si>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</si>
  <si>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</si>
  <si>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</si>
  <si>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</si>
  <si>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</si>
  <si>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</si>
  <si>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</si>
  <si>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</si>
  <si>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</si>
  <si>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</si>
  <si>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</si>
  <si>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</si>
  <si>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</si>
  <si>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</si>
  <si>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</si>
  <si>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</si>
  <si>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</si>
  <si>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</si>
  <si>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</si>
  <si>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</si>
  <si>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</si>
  <si>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</si>
  <si>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</si>
  <si>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</si>
  <si>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</si>
  <si>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</si>
  <si>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</si>
  <si>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</si>
  <si>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</si>
  <si>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</si>
  <si>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</si>
  <si>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</si>
  <si>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</si>
  <si>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</si>
  <si>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</si>
  <si>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</si>
  <si>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</si>
  <si>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</si>
  <si>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</si>
  <si>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</si>
  <si>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</si>
  <si>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</si>
  <si>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</si>
  <si>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</si>
  <si>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</si>
  <si>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</si>
  <si>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</si>
  <si>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</si>
  <si>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</si>
  <si>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</si>
  <si>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</si>
  <si>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</si>
  <si>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</si>
  <si>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</si>
  <si>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</si>
  <si>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</si>
  <si>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</si>
  <si>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</si>
  <si>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</si>
  <si>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</si>
  <si>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</si>
  <si>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</si>
  <si>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</si>
  <si>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</si>
  <si>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</si>
  <si>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</si>
  <si>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</si>
  <si>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</si>
  <si>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</si>
  <si>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</si>
  <si>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</si>
  <si>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</si>
  <si>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</si>
  <si>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</si>
  <si>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</si>
  <si>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</si>
  <si>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</si>
  <si>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</si>
  <si>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</si>
  <si>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</si>
  <si>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</si>
  <si>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</si>
  <si>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</si>
  <si>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</si>
  <si>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</si>
  <si>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</si>
  <si>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</si>
  <si>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</si>
  <si>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</si>
  <si>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</si>
  <si>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</si>
  <si>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</si>
  <si>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</si>
  <si>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</si>
  <si>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</si>
  <si>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</si>
  <si>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</si>
  <si>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</si>
  <si>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</si>
  <si>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</si>
  <si>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</si>
  <si>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</si>
  <si>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</si>
  <si>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</si>
  <si>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</si>
  <si>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</si>
  <si>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</si>
  <si>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</si>
  <si>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</si>
  <si>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</si>
  <si>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</si>
  <si>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</si>
  <si>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</si>
  <si>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</si>
  <si>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</si>
  <si>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</si>
  <si>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</si>
  <si>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</si>
  <si>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</si>
  <si>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</si>
  <si>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</si>
  <si>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</si>
  <si>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</si>
  <si>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</si>
  <si>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</si>
  <si>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</si>
  <si>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</si>
  <si>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</si>
  <si>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</si>
  <si>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</si>
  <si>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</si>
  <si>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</si>
  <si>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</si>
  <si>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</si>
  <si>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</si>
  <si>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</si>
  <si>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</si>
  <si>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</si>
  <si>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</si>
  <si>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</si>
  <si>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</si>
  <si>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</si>
  <si>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</si>
  <si>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</si>
  <si>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</si>
  <si>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</si>
  <si>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</si>
  <si>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</si>
  <si>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</si>
  <si>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</si>
  <si>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</si>
  <si>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</si>
  <si>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</si>
  <si>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</si>
  <si>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</si>
  <si>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</si>
  <si>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</si>
  <si>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</si>
  <si>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</si>
  <si>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</si>
  <si>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</si>
  <si>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</si>
  <si>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</si>
  <si>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</si>
  <si>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</si>
  <si>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</si>
  <si>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</si>
  <si>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</si>
  <si>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</si>
  <si>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</si>
  <si>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</si>
  <si>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</si>
  <si>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</si>
  <si>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</si>
  <si>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</si>
  <si>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</si>
  <si>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</si>
  <si>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</si>
  <si>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</si>
  <si>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</si>
  <si>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</si>
  <si>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</si>
  <si>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</si>
  <si>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</si>
  <si>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</si>
  <si>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</si>
  <si>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</si>
  <si>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</si>
  <si>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</si>
  <si>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</si>
  <si>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</si>
  <si>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</si>
  <si>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</si>
  <si>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</si>
  <si>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</si>
  <si>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</si>
  <si>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</si>
  <si>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</si>
  <si>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</si>
  <si>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</si>
  <si>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</si>
  <si>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</si>
  <si>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</si>
  <si>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</si>
  <si>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</si>
  <si>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</si>
  <si>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</si>
  <si>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</si>
  <si>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</si>
  <si>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</si>
  <si>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</si>
  <si>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</si>
  <si>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</si>
  <si>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</si>
  <si>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</si>
  <si>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</si>
  <si>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</si>
  <si>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</si>
  <si>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</si>
  <si>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</si>
  <si>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</si>
  <si>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</si>
  <si>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</si>
  <si>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</si>
  <si>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</si>
  <si>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</si>
  <si>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</si>
  <si>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</si>
  <si>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</si>
  <si>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</si>
  <si>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</si>
  <si>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</si>
  <si>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</si>
  <si>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</si>
  <si>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</si>
  <si>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</si>
  <si>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</si>
  <si>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</si>
  <si>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</si>
  <si>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</si>
  <si>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</si>
  <si>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</si>
  <si>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</si>
  <si>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</si>
  <si>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</si>
  <si>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</si>
  <si>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</si>
  <si>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</si>
  <si>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</si>
  <si>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</si>
  <si>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</si>
  <si>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</si>
  <si>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</si>
  <si>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</si>
  <si>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</si>
  <si>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</si>
  <si>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</si>
  <si>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</si>
  <si>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</si>
  <si>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</si>
  <si>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</si>
  <si>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</si>
  <si>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</si>
  <si>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</si>
  <si>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</si>
  <si>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</si>
  <si>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</si>
  <si>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</si>
  <si>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</si>
  <si>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</si>
  <si>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</si>
  <si>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</si>
  <si>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</si>
  <si>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</si>
  <si>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</si>
  <si>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</si>
  <si>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</si>
  <si>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</si>
  <si>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</si>
  <si>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</si>
  <si>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</si>
  <si>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</si>
  <si>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</si>
  <si>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</si>
  <si>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</si>
  <si>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</si>
  <si>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</si>
  <si>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</si>
  <si>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</si>
  <si>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</si>
  <si>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</si>
  <si>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</si>
  <si>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</si>
  <si>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</si>
  <si>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</si>
  <si>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</si>
  <si>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</si>
  <si>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</si>
  <si>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</si>
  <si>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</si>
  <si>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</si>
  <si>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</si>
  <si>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</si>
  <si>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</si>
  <si>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</si>
  <si>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</si>
  <si>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</si>
  <si>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</si>
  <si>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</si>
  <si>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</si>
  <si>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</si>
  <si>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</si>
  <si>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</si>
  <si>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</si>
  <si>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</si>
  <si>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</si>
  <si>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</si>
  <si>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</si>
  <si>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</si>
  <si>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</si>
  <si>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</si>
  <si>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</si>
  <si>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</si>
  <si>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</si>
  <si>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</si>
  <si>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</si>
  <si>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</si>
  <si>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</si>
  <si>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</si>
  <si>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</si>
  <si>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</si>
  <si>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</si>
  <si>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</si>
  <si>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</si>
  <si>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</si>
  <si>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</si>
  <si>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</si>
  <si>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</si>
  <si>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</si>
  <si>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</si>
  <si>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</si>
  <si>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</si>
  <si>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</si>
  <si>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</si>
  <si>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</si>
  <si>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</si>
  <si>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</si>
  <si>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</si>
  <si>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</si>
  <si>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</si>
  <si>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</si>
  <si>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</si>
  <si>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</si>
  <si>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</si>
  <si>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</si>
  <si>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</si>
  <si>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</si>
  <si>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</si>
  <si>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</si>
  <si>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</si>
  <si>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</si>
  <si>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</si>
  <si>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</si>
  <si>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</si>
  <si>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</si>
  <si>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</si>
  <si>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</si>
  <si>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</si>
  <si>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</si>
  <si>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</si>
  <si>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</si>
  <si>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</si>
  <si>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</si>
  <si>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</si>
  <si>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</si>
  <si>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</si>
  <si>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</si>
  <si>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</si>
  <si>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</si>
  <si>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</si>
  <si>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</si>
  <si>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</si>
  <si>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</si>
  <si>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</si>
  <si>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</si>
  <si>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</si>
  <si>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</si>
  <si>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</si>
  <si>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</si>
  <si>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</si>
  <si>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</si>
  <si>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</si>
  <si>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</si>
  <si>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</si>
  <si>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</si>
  <si>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</si>
  <si>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</si>
  <si>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</si>
  <si>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</si>
  <si>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</si>
  <si>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</si>
  <si>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</si>
  <si>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</si>
  <si>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</si>
  <si>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</si>
  <si>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</si>
  <si>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</si>
  <si>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</si>
  <si>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</si>
  <si>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</si>
  <si>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</si>
  <si>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</si>
  <si>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</si>
  <si>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</si>
  <si>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</si>
  <si>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</si>
  <si>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</si>
  <si>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</si>
  <si>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</si>
  <si>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</si>
  <si>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</si>
  <si>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</si>
  <si>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</si>
  <si>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</si>
  <si>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</si>
  <si>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</si>
  <si>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</si>
  <si>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</si>
  <si>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</si>
  <si>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</si>
  <si>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</si>
  <si>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</si>
  <si>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</si>
  <si>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</si>
  <si>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</si>
  <si>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</si>
  <si>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</si>
  <si>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</si>
  <si>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</si>
  <si>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</si>
  <si>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</si>
  <si>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</si>
  <si>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</si>
  <si>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</si>
  <si>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</si>
  <si>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</si>
  <si>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</si>
  <si>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</si>
  <si>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</si>
  <si>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</si>
  <si>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</si>
  <si>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</si>
  <si>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</si>
  <si>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</si>
  <si>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</si>
  <si>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</si>
  <si>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</si>
  <si>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</si>
  <si>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</si>
  <si>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</si>
  <si>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</si>
  <si>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</si>
  <si>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</si>
  <si>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</si>
  <si>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</si>
  <si>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</si>
  <si>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</si>
  <si>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</si>
  <si>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</si>
  <si>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</si>
  <si>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</si>
  <si>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</si>
  <si>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</si>
  <si>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</si>
  <si>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</si>
  <si>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</si>
  <si>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</si>
  <si>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</si>
  <si>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</si>
  <si>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</si>
  <si>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</si>
  <si>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</si>
  <si>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</si>
  <si>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</si>
  <si>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</si>
  <si>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</si>
  <si>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</si>
  <si>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</si>
  <si>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</si>
  <si>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</si>
  <si>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</si>
  <si>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</si>
  <si>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</si>
  <si>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</si>
  <si>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</si>
  <si>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</si>
  <si>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</si>
  <si>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</si>
  <si>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</si>
  <si>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</si>
  <si>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</si>
  <si>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</si>
  <si>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</si>
  <si>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</si>
  <si>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</si>
  <si>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</si>
  <si>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</si>
  <si>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</si>
  <si>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</si>
  <si>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</si>
  <si>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</si>
  <si>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</si>
  <si>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</si>
  <si>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</si>
  <si>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</si>
  <si>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</si>
  <si>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</si>
  <si>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</si>
  <si>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</si>
  <si>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</si>
  <si>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</si>
  <si>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</si>
  <si>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</si>
  <si>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</si>
  <si>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</si>
  <si>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</si>
  <si>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</si>
  <si>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</si>
  <si>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</si>
  <si>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</si>
  <si>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</si>
  <si>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</si>
  <si>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</si>
  <si>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</si>
  <si>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</si>
  <si>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</si>
  <si>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</si>
  <si>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</si>
  <si>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</si>
  <si>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</si>
  <si>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</si>
  <si>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</si>
  <si>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</si>
  <si>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</si>
  <si>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</si>
  <si>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</si>
  <si>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</si>
  <si>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</si>
  <si>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</si>
  <si>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</si>
  <si>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</si>
  <si>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</si>
  <si>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</si>
  <si>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</si>
  <si>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</si>
  <si>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</si>
  <si>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</si>
  <si>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</si>
  <si>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</si>
  <si>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</si>
  <si>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</si>
  <si>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</si>
  <si>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</si>
  <si>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</si>
  <si>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</si>
  <si>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</si>
  <si>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</si>
  <si>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</si>
  <si>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</si>
  <si>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</si>
  <si>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</si>
  <si>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</si>
  <si>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</si>
  <si>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</si>
  <si>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</si>
  <si>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</si>
  <si>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</si>
  <si>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</si>
  <si>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</si>
  <si>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</si>
  <si>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</si>
  <si>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</si>
  <si>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</si>
  <si>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</si>
  <si>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</si>
  <si>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</si>
  <si>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</si>
  <si>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</si>
  <si>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</si>
  <si>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</si>
  <si>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</si>
  <si>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</si>
  <si>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</si>
  <si>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</si>
  <si>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</si>
  <si>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</si>
  <si>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</si>
  <si>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</si>
  <si>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</si>
  <si>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</si>
  <si>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</si>
  <si>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</si>
  <si>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</si>
  <si>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</si>
  <si>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</si>
  <si>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</si>
  <si>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</si>
  <si>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</si>
  <si>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</si>
  <si>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</si>
  <si>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</si>
  <si>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</si>
  <si>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</si>
  <si>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</si>
  <si>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</si>
  <si>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</si>
  <si>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</si>
  <si>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</si>
  <si>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</si>
  <si>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</si>
  <si>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</si>
  <si>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</si>
  <si>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</si>
  <si>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</si>
  <si>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</si>
  <si>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</si>
  <si>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</si>
  <si>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</si>
  <si>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</si>
  <si>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</si>
  <si>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</si>
  <si>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</si>
  <si>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</si>
  <si>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</si>
  <si>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</si>
  <si>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</si>
  <si>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</si>
  <si>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</si>
  <si>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</si>
  <si>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</si>
  <si>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</si>
  <si>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</si>
  <si>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</si>
  <si>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</si>
  <si>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</si>
  <si>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</si>
  <si>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</si>
  <si>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</si>
  <si>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</si>
  <si>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</si>
  <si>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</si>
  <si>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</si>
  <si>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</si>
  <si>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</si>
  <si>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</si>
  <si>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</si>
  <si>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</si>
  <si>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</si>
  <si>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</si>
  <si>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</si>
  <si>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</si>
  <si>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</si>
  <si>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</si>
  <si>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</si>
  <si>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</si>
  <si>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</si>
  <si>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</si>
  <si>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</si>
  <si>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</si>
  <si>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</si>
  <si>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</si>
  <si>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</si>
  <si>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</si>
  <si>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</si>
  <si>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</si>
  <si>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</si>
  <si>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</si>
  <si>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</si>
  <si>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</si>
  <si>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</si>
  <si>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</si>
  <si>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</si>
  <si>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</si>
  <si>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</si>
  <si>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</si>
  <si>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</si>
  <si>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</si>
  <si>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</si>
  <si>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</si>
  <si>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</si>
  <si>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</si>
  <si>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</si>
  <si>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</si>
  <si>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</si>
  <si>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</si>
  <si>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</si>
  <si>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</si>
  <si>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</si>
  <si>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</si>
  <si>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</si>
  <si>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</si>
  <si>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</si>
  <si>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</si>
  <si>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</si>
  <si>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</si>
  <si>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</si>
  <si>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</si>
  <si>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</si>
  <si>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</si>
  <si>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</si>
  <si>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</si>
  <si>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</si>
  <si>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</si>
  <si>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</si>
  <si>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</si>
  <si>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</si>
  <si>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</si>
  <si>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</si>
  <si>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</si>
  <si>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</si>
  <si>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</si>
  <si>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</si>
  <si>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</si>
  <si>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</si>
  <si>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</si>
  <si>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</si>
  <si>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</si>
  <si>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</si>
  <si>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</si>
  <si>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</si>
  <si>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</si>
  <si>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</si>
  <si>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</si>
  <si>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</si>
  <si>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</si>
  <si>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</si>
  <si>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</si>
  <si>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</si>
  <si>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</si>
  <si>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</si>
  <si>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</si>
  <si>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</si>
  <si>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</si>
  <si>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</si>
  <si>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</si>
  <si>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</si>
  <si>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</si>
  <si>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</si>
  <si>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</si>
  <si>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</si>
  <si>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</si>
  <si>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</si>
  <si>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</si>
  <si>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</si>
  <si>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</si>
  <si>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</si>
  <si>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</si>
  <si>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</si>
  <si>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</si>
  <si>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</si>
  <si>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</si>
  <si>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</si>
  <si>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</si>
  <si>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</si>
  <si>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</si>
  <si>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</si>
  <si>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</si>
  <si>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</si>
  <si>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</si>
  <si>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</si>
  <si>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</si>
  <si>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</si>
  <si>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</si>
  <si>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</si>
  <si>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</si>
  <si>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</si>
  <si>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</si>
  <si>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</si>
  <si>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</si>
  <si>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</si>
  <si>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</si>
  <si>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</si>
  <si>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</si>
  <si>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</si>
  <si>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</si>
  <si>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</si>
  <si>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</si>
  <si>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</si>
  <si>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</si>
  <si>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</si>
  <si>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</si>
  <si>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</si>
  <si>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</si>
  <si>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</si>
  <si>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</si>
  <si>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</si>
  <si>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</si>
  <si>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</si>
  <si>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</si>
  <si>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</si>
  <si>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</si>
  <si>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</si>
  <si>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</si>
  <si>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</si>
  <si>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</si>
  <si>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</si>
  <si>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</si>
  <si>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</si>
  <si>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</si>
  <si>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</si>
  <si>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</si>
  <si>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</si>
  <si>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</si>
  <si>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</si>
  <si>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</si>
  <si>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</si>
  <si>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</si>
  <si>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</si>
  <si>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</si>
  <si>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</si>
  <si>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</si>
  <si>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</si>
  <si>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</si>
  <si>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</si>
  <si>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</si>
  <si>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</si>
  <si>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</si>
  <si>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</si>
  <si>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</si>
  <si>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</si>
  <si>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</si>
  <si>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</si>
  <si>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</si>
  <si>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</si>
  <si>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</si>
  <si>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</si>
  <si>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</si>
  <si>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</si>
  <si>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</si>
  <si>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</si>
  <si>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</si>
  <si>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</si>
  <si>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</si>
  <si>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</si>
  <si>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</si>
  <si>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</si>
  <si>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</si>
  <si>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</si>
  <si>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</si>
  <si>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</si>
  <si>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</si>
  <si>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</si>
  <si>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</si>
  <si>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</si>
  <si>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</si>
  <si>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</si>
  <si>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</si>
  <si>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</si>
  <si>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</si>
  <si>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</si>
  <si>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</si>
  <si>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</si>
  <si>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</si>
  <si>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</si>
  <si>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</si>
  <si>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</si>
  <si>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</si>
  <si>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</si>
  <si>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</si>
  <si>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</si>
  <si>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</si>
  <si>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</si>
  <si>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</si>
  <si>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</si>
  <si>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</si>
  <si>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</si>
  <si>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</si>
  <si>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</si>
  <si>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</si>
  <si>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</si>
  <si>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</si>
  <si>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</si>
  <si>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</si>
  <si>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</si>
  <si>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</si>
  <si>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</si>
  <si>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</si>
  <si>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</si>
  <si>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</si>
  <si>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</si>
  <si>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</si>
  <si>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</si>
  <si>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</si>
  <si>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</si>
  <si>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</si>
  <si>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</si>
  <si>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</si>
  <si>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</si>
  <si>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</si>
  <si>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</si>
  <si>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</si>
  <si>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</si>
  <si>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</si>
  <si>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</si>
  <si>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</si>
  <si>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</si>
  <si>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</si>
  <si>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</si>
  <si>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</si>
  <si>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</si>
  <si>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</si>
  <si>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</si>
  <si>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</si>
  <si>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</si>
  <si>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</si>
  <si>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</si>
  <si>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</si>
  <si>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</si>
  <si>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</si>
  <si>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</si>
  <si>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</si>
  <si>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</si>
  <si>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</si>
  <si>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</si>
  <si>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</si>
  <si>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</si>
  <si>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</si>
  <si>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</si>
  <si>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</si>
  <si>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</si>
  <si>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</si>
  <si>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</si>
  <si>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</si>
  <si>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</si>
  <si>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</si>
  <si>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</si>
  <si>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</si>
  <si>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</si>
  <si>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</si>
  <si>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</si>
  <si>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</si>
  <si>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</si>
  <si>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</si>
  <si>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</si>
  <si>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</si>
  <si>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</si>
  <si>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</si>
  <si>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</si>
  <si>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</si>
  <si>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</si>
  <si>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</si>
  <si>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</si>
  <si>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</si>
  <si>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</si>
  <si>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</si>
  <si>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</si>
  <si>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</si>
  <si>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</si>
  <si>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</si>
  <si>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</si>
  <si>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</si>
  <si>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</si>
  <si>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</si>
  <si>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</si>
  <si>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</si>
  <si>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</si>
  <si>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</si>
  <si>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</si>
  <si>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</si>
  <si>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</si>
  <si>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</si>
  <si>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</si>
  <si>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</si>
  <si>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</si>
  <si>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</si>
  <si>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</si>
  <si>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</si>
  <si>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</si>
  <si>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</si>
  <si>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</si>
  <si>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</si>
  <si>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</si>
  <si>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</si>
  <si>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</si>
  <si>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</si>
  <si>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</si>
  <si>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</si>
  <si>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</si>
  <si>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</si>
  <si>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</si>
  <si>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</si>
  <si>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</si>
  <si>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</si>
  <si>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</si>
  <si>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</si>
  <si>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</si>
  <si>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</si>
  <si>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</si>
  <si>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</si>
  <si>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</si>
  <si>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</si>
  <si>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</si>
  <si>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</si>
  <si>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</si>
  <si>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</si>
  <si>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</si>
  <si>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</si>
  <si>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</si>
  <si>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</si>
  <si>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</si>
  <si>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</si>
  <si>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</si>
  <si>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</si>
  <si>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</si>
  <si>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</si>
  <si>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</si>
  <si>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</si>
  <si>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</si>
  <si>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</si>
  <si>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</si>
  <si>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</si>
  <si>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</si>
  <si>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</si>
  <si>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</si>
  <si>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</si>
  <si>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</si>
  <si>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</si>
  <si>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</si>
  <si>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</si>
  <si>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</si>
  <si>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</si>
  <si>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</si>
  <si>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</si>
  <si>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</si>
  <si>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</si>
  <si>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</si>
  <si>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</si>
  <si>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</si>
  <si>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</si>
  <si>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</si>
  <si>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</si>
  <si>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</si>
  <si>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</si>
  <si>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</si>
  <si>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</si>
  <si>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</si>
  <si>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</si>
  <si>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</si>
  <si>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</si>
  <si>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</si>
  <si>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</si>
  <si>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</si>
  <si>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</si>
  <si>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</si>
  <si>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</si>
  <si>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</si>
  <si>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</si>
  <si>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</si>
  <si>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</si>
  <si>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</si>
  <si>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</si>
  <si>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</si>
  <si>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</si>
  <si>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</si>
  <si>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</si>
  <si>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</si>
  <si>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</si>
  <si>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</si>
  <si>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</si>
  <si>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</si>
  <si>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</si>
  <si>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</si>
  <si>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</si>
  <si>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</si>
  <si>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</si>
  <si>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</si>
  <si>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</si>
  <si>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</si>
  <si>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</si>
  <si>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</si>
  <si>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</si>
  <si>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</si>
  <si>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</si>
  <si>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</si>
  <si>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</si>
  <si>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</si>
  <si>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</si>
  <si>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</si>
  <si>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</si>
  <si>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</si>
  <si>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</si>
  <si>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</si>
  <si>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</si>
  <si>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</si>
  <si>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</si>
  <si>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</si>
  <si>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</si>
  <si>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</si>
  <si>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</si>
  <si>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</si>
  <si>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</si>
  <si>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</si>
  <si>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</si>
  <si>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</si>
  <si>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</si>
  <si>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</si>
  <si>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</si>
  <si>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</si>
  <si>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</si>
  <si>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</si>
  <si>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</si>
  <si>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</si>
  <si>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</si>
  <si>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</si>
  <si>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</si>
  <si>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</si>
  <si>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</si>
  <si>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</si>
  <si>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</si>
  <si>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</si>
  <si>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</si>
  <si>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</si>
  <si>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</si>
  <si>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</si>
  <si>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</si>
  <si>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</si>
  <si>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</si>
  <si>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</si>
  <si>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</si>
  <si>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</si>
  <si>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</si>
  <si>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</si>
  <si>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</si>
  <si>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</si>
  <si>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</si>
  <si>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</si>
  <si>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</si>
  <si>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</si>
  <si>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</si>
  <si>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</si>
  <si>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</si>
  <si>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</si>
  <si>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</si>
  <si>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</si>
  <si>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</si>
  <si>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</si>
  <si>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</si>
  <si>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</si>
  <si>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</si>
  <si>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</si>
  <si>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</si>
  <si>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</si>
  <si>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</si>
  <si>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</si>
  <si>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</si>
  <si>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</si>
  <si>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</si>
  <si>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</si>
  <si>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</si>
  <si>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</si>
  <si>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</si>
  <si>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</si>
  <si>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</si>
  <si>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</si>
  <si>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</si>
  <si>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</si>
  <si>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</si>
  <si>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</si>
  <si>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</si>
  <si>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</si>
  <si>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</si>
  <si>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</si>
  <si>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</si>
  <si>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</si>
  <si>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</si>
  <si>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</si>
  <si>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</si>
  <si>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</si>
  <si>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</si>
  <si>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</si>
  <si>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</si>
  <si>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</si>
  <si>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</si>
  <si>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</si>
  <si>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</si>
  <si>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</si>
  <si>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</si>
  <si>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</si>
  <si>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</si>
  <si>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</si>
  <si>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</si>
  <si>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</si>
  <si>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</si>
  <si>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</si>
  <si>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</si>
  <si>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</si>
  <si>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</si>
  <si>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</si>
  <si>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</si>
  <si>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</si>
  <si>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</si>
  <si>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</si>
  <si>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</si>
  <si>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</si>
  <si>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</si>
  <si>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</si>
  <si>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</si>
  <si>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</si>
  <si>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</si>
  <si>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</si>
  <si>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</si>
  <si>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</si>
  <si>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</si>
  <si>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</si>
  <si>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</si>
  <si>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</si>
  <si>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</si>
  <si>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</si>
  <si>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</si>
  <si>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</si>
  <si>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</si>
  <si>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</si>
  <si>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</si>
  <si>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</si>
  <si>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</si>
  <si>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</si>
  <si>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</si>
  <si>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</si>
  <si>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</si>
  <si>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</si>
  <si>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</si>
  <si>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</si>
  <si>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</si>
  <si>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</si>
  <si>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</si>
  <si>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</si>
  <si>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</si>
  <si>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</si>
  <si>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</si>
  <si>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</si>
  <si>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</si>
  <si>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</si>
  <si>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</si>
  <si>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</si>
  <si>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</si>
  <si>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</si>
  <si>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</si>
  <si>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</si>
  <si>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</si>
  <si>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</si>
  <si>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</si>
  <si>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</si>
  <si>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</si>
  <si>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</si>
  <si>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</si>
  <si>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</si>
  <si>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</si>
  <si>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</si>
  <si>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</si>
  <si>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</si>
  <si>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</si>
  <si>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</si>
  <si>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</si>
  <si>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</si>
  <si>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</si>
  <si>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</si>
  <si>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</si>
  <si>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</si>
  <si>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</si>
  <si>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</si>
  <si>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</si>
  <si>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</si>
  <si>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</si>
  <si>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</si>
  <si>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</si>
  <si>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</si>
  <si>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</si>
  <si>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</si>
  <si>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</si>
  <si>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</si>
  <si>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</si>
  <si>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</si>
  <si>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</si>
  <si>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</si>
  <si>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</si>
  <si>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</si>
  <si>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</si>
  <si>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</si>
  <si>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</si>
  <si>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</si>
  <si>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</si>
  <si>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</si>
  <si>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</si>
  <si>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</si>
  <si>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</si>
  <si>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</si>
  <si>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</si>
  <si>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</si>
  <si>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</si>
  <si>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</si>
  <si>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</si>
  <si>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</si>
  <si>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</si>
  <si>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</si>
  <si>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</si>
  <si>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</si>
  <si>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</si>
  <si>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</si>
  <si>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</si>
  <si>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</si>
  <si>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</si>
  <si>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</si>
  <si>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</si>
  <si>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</si>
  <si>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</si>
  <si>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</si>
  <si>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</si>
  <si>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</si>
  <si>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</si>
  <si>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</si>
  <si>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</si>
  <si>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</si>
  <si>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</si>
  <si>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</si>
  <si>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</si>
  <si>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</si>
  <si>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</si>
  <si>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</si>
  <si>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</si>
  <si>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</si>
  <si>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</si>
  <si>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</si>
  <si>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</si>
  <si>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</si>
  <si>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</si>
  <si>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</si>
  <si>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</si>
  <si>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</si>
  <si>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</si>
  <si>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</si>
  <si>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</si>
  <si>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</si>
  <si>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</si>
  <si>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</si>
  <si>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</si>
  <si>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</si>
  <si>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</si>
  <si>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</si>
  <si>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</si>
  <si>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</si>
  <si>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</si>
  <si>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</si>
  <si>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</si>
  <si>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</si>
  <si>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</si>
  <si>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</si>
  <si>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</si>
  <si>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</si>
  <si>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</si>
  <si>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</si>
  <si>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</si>
  <si>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</si>
  <si>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</si>
  <si>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</si>
  <si>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</si>
  <si>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</si>
  <si>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</si>
  <si>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</si>
  <si>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</si>
  <si>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</si>
  <si>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</si>
  <si>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</si>
  <si>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</si>
  <si>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</si>
  <si>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</si>
  <si>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</si>
  <si>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</si>
  <si>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</si>
  <si>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</si>
  <si>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</si>
  <si>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</si>
  <si>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</si>
  <si>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</si>
  <si>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</si>
  <si>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</si>
  <si>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</si>
  <si>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</si>
  <si>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</si>
  <si>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</si>
  <si>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</si>
  <si>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</si>
  <si>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</si>
  <si>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</si>
  <si>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</si>
  <si>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</si>
  <si>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</si>
  <si>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</si>
  <si>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</si>
  <si>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</si>
  <si>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</si>
  <si>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</si>
  <si>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</si>
  <si>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</si>
  <si>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</si>
  <si>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</si>
  <si>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</si>
  <si>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</si>
  <si>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</si>
  <si>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</si>
  <si>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</si>
  <si>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</si>
  <si>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</si>
  <si>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</si>
  <si>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</si>
  <si>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</si>
  <si>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</si>
  <si>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</si>
  <si>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</si>
  <si>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</si>
  <si>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</si>
  <si>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</si>
  <si>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</si>
  <si>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</si>
  <si>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</si>
  <si>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</si>
  <si>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</si>
  <si>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</si>
  <si>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</si>
  <si>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</si>
  <si>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</si>
  <si>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</si>
  <si>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</si>
  <si>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</si>
  <si>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</si>
  <si>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</si>
  <si>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</si>
  <si>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</si>
  <si>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</si>
  <si>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</si>
  <si>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</si>
  <si>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</si>
  <si>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</si>
  <si>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</si>
  <si>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</si>
  <si>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</si>
  <si>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</si>
  <si>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</si>
  <si>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</si>
  <si>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</si>
  <si>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</si>
  <si>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</si>
  <si>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</si>
  <si>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</si>
  <si>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</si>
  <si>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</si>
  <si>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</si>
  <si>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</si>
  <si>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</si>
  <si>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</si>
  <si>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</si>
  <si>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</si>
  <si>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</si>
  <si>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</si>
  <si>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</si>
  <si>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</si>
  <si>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</si>
  <si>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</si>
  <si>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</si>
  <si>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</si>
  <si>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</si>
  <si>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</si>
  <si>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</si>
  <si>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</si>
  <si>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</si>
  <si>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</si>
  <si>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</si>
  <si>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</si>
  <si>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</si>
  <si>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</si>
  <si>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</si>
  <si>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</si>
  <si>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</si>
  <si>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</si>
  <si>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</si>
  <si>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</si>
  <si>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</si>
  <si>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</si>
  <si>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</si>
  <si>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</si>
  <si>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</si>
  <si>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</si>
  <si>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</si>
  <si>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</si>
  <si>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</si>
  <si>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</si>
  <si>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</si>
  <si>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</si>
  <si>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</si>
  <si>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</si>
  <si>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</si>
  <si>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</si>
  <si>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</si>
  <si>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</si>
  <si>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</si>
  <si>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</si>
  <si>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</si>
  <si>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</si>
  <si>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</si>
  <si>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</si>
  <si>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</si>
  <si>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</si>
  <si>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</si>
  <si>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</si>
  <si>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</si>
  <si>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</si>
  <si>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</si>
  <si>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</si>
  <si>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</si>
  <si>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</si>
  <si>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</si>
  <si>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</si>
  <si>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</si>
  <si>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</si>
  <si>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</si>
  <si>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</si>
  <si>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</si>
  <si>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</si>
  <si>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</si>
  <si>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</si>
  <si>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</si>
  <si>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</si>
  <si>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</si>
  <si>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</si>
  <si>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</si>
  <si>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</si>
  <si>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</si>
  <si>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</si>
  <si>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</si>
  <si>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</si>
  <si>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</si>
  <si>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</si>
  <si>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</si>
  <si>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</si>
  <si>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</si>
  <si>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</si>
  <si>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</si>
  <si>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</si>
  <si>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</si>
  <si>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</si>
  <si>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</si>
  <si>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</si>
  <si>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</si>
  <si>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</si>
  <si>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</si>
  <si>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</si>
  <si>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</si>
  <si>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</si>
  <si>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</si>
  <si>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</si>
  <si>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</si>
  <si>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</si>
  <si>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</si>
  <si>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</si>
  <si>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</si>
  <si>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</si>
  <si>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</si>
  <si>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</si>
  <si>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</si>
  <si>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</si>
  <si>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</si>
  <si>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</si>
  <si>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</si>
  <si>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</si>
  <si>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</si>
  <si>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</si>
  <si>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</si>
  <si>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</si>
  <si>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</si>
  <si>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</si>
  <si>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</si>
  <si>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</si>
  <si>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</si>
  <si>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</si>
  <si>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</si>
  <si>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</si>
  <si>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</si>
  <si>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</si>
  <si>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</si>
  <si>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</si>
  <si>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</si>
  <si>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</si>
  <si>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</si>
  <si>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</si>
  <si>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</si>
  <si>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</si>
  <si>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</si>
  <si>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</si>
  <si>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</si>
  <si>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</si>
  <si>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</si>
  <si>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</si>
  <si>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</si>
  <si>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</si>
  <si>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</si>
  <si>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</si>
  <si>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</si>
  <si>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</si>
  <si>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</si>
  <si>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</si>
  <si>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</si>
  <si>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</si>
  <si>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</si>
  <si>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</si>
  <si>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</si>
  <si>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</si>
  <si>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</si>
  <si>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</si>
  <si>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</si>
  <si>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</si>
  <si>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</si>
  <si>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</si>
  <si>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</si>
  <si>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</si>
  <si>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</si>
  <si>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</si>
  <si>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</si>
  <si>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</si>
  <si>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</si>
  <si>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</si>
  <si>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</si>
  <si>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</si>
  <si>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</si>
  <si>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</si>
  <si>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</si>
  <si>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</si>
  <si>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</si>
  <si>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</si>
  <si>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</si>
  <si>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</si>
  <si>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</si>
  <si>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</si>
  <si>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</si>
  <si>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</si>
  <si>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</si>
  <si>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</si>
  <si>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</si>
  <si>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</si>
  <si>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</si>
  <si>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</si>
  <si>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</si>
  <si>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</si>
  <si>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</si>
  <si>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</si>
  <si>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</si>
  <si>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</si>
  <si>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</si>
  <si>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</si>
  <si>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</si>
  <si>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</si>
  <si>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</si>
  <si>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</si>
  <si>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</si>
  <si>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</si>
  <si>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</si>
  <si>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</si>
  <si>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</si>
  <si>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</si>
  <si>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</si>
  <si>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</si>
  <si>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</si>
  <si>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</si>
  <si>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</si>
  <si>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</si>
  <si>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</si>
  <si>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</si>
  <si>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</si>
  <si>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</si>
  <si>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</si>
  <si>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</si>
  <si>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</si>
  <si>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</si>
  <si>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</si>
  <si>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</si>
  <si>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</si>
  <si>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</si>
  <si>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</si>
  <si>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</si>
  <si>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</si>
  <si>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</si>
  <si>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</si>
  <si>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</si>
  <si>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</si>
  <si>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</si>
  <si>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</si>
  <si>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</si>
  <si>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</si>
  <si>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</si>
  <si>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</si>
  <si>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</si>
  <si>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</si>
  <si>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</si>
  <si>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</si>
  <si>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</si>
  <si>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</si>
  <si>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</si>
  <si>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</si>
  <si>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</si>
  <si>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</si>
  <si>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</si>
  <si>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</si>
  <si>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</si>
  <si>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Contrato N° 25344-017-2013</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</si>
  <si>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</si>
  <si>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</si>
  <si>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3.</t>
  </si>
  <si>
    <t>Maria Carolina Perdomo Galindo</t>
  </si>
  <si>
    <t>Carrera 22 # 143 - 11</t>
  </si>
  <si>
    <t>3142397472</t>
  </si>
  <si>
    <t>Bogotá Carrera 22 # 143 - 11</t>
  </si>
  <si>
    <t>gestiondeoportunidades@cid.org.co</t>
  </si>
  <si>
    <t>Contrato de aporte No. 861-2011</t>
  </si>
  <si>
    <t>Convenio de Asociación No. M671 -2013</t>
  </si>
  <si>
    <t>Contrato No. 364 de 2014</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</si>
  <si>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</si>
  <si>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</si>
  <si>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</si>
  <si>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MSI: MANAGEMENT SYSTEMS INTERNATIONAL</t>
  </si>
  <si>
    <t>MINISTERIO DE EDUCACION NACIONAL</t>
  </si>
  <si>
    <t>MINISTERIO DEL INTERIOR - CORPORACIÓN MINUTO DE DIOS</t>
  </si>
  <si>
    <t>FIDUCIARIA LA PREVISORA - FIDUPREVISORA</t>
  </si>
  <si>
    <t xml:space="preserve">INSTITUTO COLOMBIANO DE BIENESTAR FAMILIAR </t>
  </si>
  <si>
    <t>DIAKONIE KATASTROPHENHILFE</t>
  </si>
  <si>
    <t>Contrato No. 515-2011</t>
  </si>
  <si>
    <t>Contrato N° 25344-018-2013</t>
  </si>
  <si>
    <t>Convenio de Cooperación K-COL-2016-1034 BMZ 2016.408.8</t>
  </si>
  <si>
    <t>Convenio de Donación No.608000.04.006.16.027.FAA</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</si>
  <si>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</si>
  <si>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</si>
  <si>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Niños y niñas, adolescentes y jóvenes (NNAJ), construyendo escenarios de paz y reconciliación con sus familias, escuela y comunidad en Córdoba, Colombia</t>
  </si>
  <si>
    <t>Fortalecer la capacidad de respuestas de la institucionalidad pública en los municipios de Tierra alta, Monte Líbano, Puerto libertador, Córdoba, La Montañita, Cartagena del Chaira, San Vicente del Caguan, Caquetá y Rio Blanco y Chaparral Tolima, para que en Corresponsabilidad con las Organizaciones Comunitarias de Base las Organizaciones de la Sociedad Civil y las Instituciones Educativas evalúen, fortalezcan implementen e institucionalicen programas y/o proyectos dirigidos a la prevención y atención de VIF Y VBG.</t>
  </si>
  <si>
    <t>2021-23-10000774</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</si>
  <si>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</si>
  <si>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</si>
  <si>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</si>
  <si>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NO</t>
  </si>
  <si>
    <t>SI</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</si>
</sst>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6">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
      <u/>
      <sz val="11"/>
      <color theme="10"/>
      <name val="Arial"/>
      <family val="2"/>
    </font>
    <font>
      <sz val="9"/>
      <color theme="1"/>
      <name val="Calibri"/>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20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35" fillId="0" borderId="70" xfId="0" applyNumberFormat="1" applyFont="1" applyBorder="1" applyAlignment="1">
      <alignment horizontal="center" vertical="center"/>
    </xf>
    <xf numFmtId="49" fontId="35" fillId="5" borderId="51" xfId="0" applyNumberFormat="1" applyFont="1" applyFill="1" applyBorder="1" applyAlignment="1">
      <alignment horizontal="center" vertical="center"/>
    </xf>
    <xf numFmtId="49" fontId="35" fillId="6" borderId="51" xfId="0" applyNumberFormat="1" applyFont="1" applyFill="1" applyBorder="1" applyAlignment="1">
      <alignment horizontal="center" vertical="center"/>
    </xf>
    <xf numFmtId="49" fontId="35" fillId="5" borderId="51" xfId="0" applyNumberFormat="1" applyFont="1" applyFill="1" applyBorder="1" applyAlignment="1">
      <alignment vertical="center"/>
    </xf>
    <xf numFmtId="164" fontId="35" fillId="5" borderId="51" xfId="0" applyNumberFormat="1" applyFont="1" applyFill="1" applyBorder="1" applyAlignment="1">
      <alignment vertical="center"/>
    </xf>
    <xf numFmtId="166" fontId="35" fillId="6" borderId="51" xfId="0" applyNumberFormat="1" applyFont="1" applyFill="1" applyBorder="1" applyAlignment="1">
      <alignment horizontal="center" vertical="center"/>
    </xf>
    <xf numFmtId="165" fontId="35" fillId="5" borderId="51" xfId="0" applyNumberFormat="1" applyFont="1" applyFill="1" applyBorder="1" applyAlignment="1">
      <alignment horizontal="center" vertical="center"/>
    </xf>
    <xf numFmtId="167" fontId="35" fillId="6" borderId="51" xfId="0" applyNumberFormat="1" applyFont="1" applyFill="1" applyBorder="1" applyAlignment="1">
      <alignment horizontal="center" vertical="center"/>
    </xf>
    <xf numFmtId="168" fontId="35" fillId="5" borderId="51" xfId="0" applyNumberFormat="1" applyFont="1" applyFill="1" applyBorder="1" applyAlignment="1">
      <alignment horizontal="center" vertical="center"/>
    </xf>
    <xf numFmtId="49" fontId="35" fillId="6" borderId="53" xfId="0" applyNumberFormat="1" applyFont="1" applyFill="1" applyBorder="1" applyAlignment="1">
      <alignment horizontal="center" vertical="center"/>
    </xf>
    <xf numFmtId="0" fontId="35" fillId="0" borderId="0" xfId="0" applyFont="1" applyAlignment="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wrapText="1"/>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166" zoomScale="96" zoomScaleNormal="96"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56" t="s">
        <v>0</v>
      </c>
      <c r="D2" s="150"/>
      <c r="E2" s="150"/>
      <c r="F2" s="150"/>
      <c r="G2" s="150"/>
      <c r="H2" s="150"/>
      <c r="I2" s="150"/>
      <c r="J2" s="150"/>
      <c r="K2" s="150"/>
      <c r="L2" s="158" t="s">
        <v>1</v>
      </c>
      <c r="M2" s="159"/>
      <c r="N2" s="160" t="s">
        <v>2</v>
      </c>
      <c r="O2" s="161"/>
      <c r="P2" s="1"/>
      <c r="Q2" s="1"/>
      <c r="R2" s="1"/>
      <c r="S2" s="1"/>
      <c r="T2" s="1"/>
      <c r="U2" s="1"/>
      <c r="V2" s="1"/>
      <c r="W2" s="1"/>
      <c r="X2" s="1"/>
      <c r="Y2" s="1"/>
      <c r="Z2" s="1"/>
      <c r="AA2" s="1"/>
      <c r="AB2" s="1"/>
    </row>
    <row r="3" spans="1:28" ht="33" customHeight="1">
      <c r="A3" s="4"/>
      <c r="B3" s="5"/>
      <c r="C3" s="157"/>
      <c r="D3" s="144"/>
      <c r="E3" s="144"/>
      <c r="F3" s="144"/>
      <c r="G3" s="144"/>
      <c r="H3" s="144"/>
      <c r="I3" s="144"/>
      <c r="J3" s="144"/>
      <c r="K3" s="144"/>
      <c r="L3" s="162" t="s">
        <v>3</v>
      </c>
      <c r="M3" s="138"/>
      <c r="N3" s="162" t="s">
        <v>4</v>
      </c>
      <c r="O3" s="163"/>
      <c r="P3" s="1"/>
      <c r="Q3" s="1"/>
      <c r="R3" s="1"/>
      <c r="S3" s="1"/>
      <c r="T3" s="1"/>
      <c r="U3" s="1"/>
      <c r="V3" s="1"/>
      <c r="W3" s="1"/>
      <c r="X3" s="1"/>
      <c r="Y3" s="1"/>
      <c r="Z3" s="1"/>
      <c r="AA3" s="1"/>
      <c r="AB3" s="1"/>
    </row>
    <row r="4" spans="1:28" ht="24.75" customHeight="1">
      <c r="A4" s="6"/>
      <c r="B4" s="7"/>
      <c r="C4" s="152"/>
      <c r="D4" s="153"/>
      <c r="E4" s="153"/>
      <c r="F4" s="153"/>
      <c r="G4" s="153"/>
      <c r="H4" s="153"/>
      <c r="I4" s="153"/>
      <c r="J4" s="153"/>
      <c r="K4" s="153"/>
      <c r="L4" s="164" t="s">
        <v>5</v>
      </c>
      <c r="M4" s="165"/>
      <c r="N4" s="165"/>
      <c r="O4" s="166"/>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46" t="s">
        <v>6</v>
      </c>
      <c r="B6" s="147"/>
      <c r="C6" s="147"/>
      <c r="D6" s="147"/>
      <c r="E6" s="147"/>
      <c r="F6" s="147"/>
      <c r="G6" s="147"/>
      <c r="H6" s="147"/>
      <c r="I6" s="147"/>
      <c r="J6" s="147"/>
      <c r="K6" s="147"/>
      <c r="L6" s="147"/>
      <c r="M6" s="147"/>
      <c r="N6" s="147"/>
      <c r="O6" s="14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67" t="str">
        <f>HYPERLINK("#MI_Oferente_Singular!A114","CAPACIDAD RESIDUAL")</f>
        <v>CAPACIDAD RESIDUAL</v>
      </c>
      <c r="F8" s="168"/>
      <c r="G8" s="16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67" t="str">
        <f>HYPERLINK("#MI_Oferente_Singular!A162","TALENTO HUMANO")</f>
        <v>TALENTO HUMANO</v>
      </c>
      <c r="F9" s="168"/>
      <c r="G9" s="16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67" t="str">
        <f>HYPERLINK("#MI_Oferente_Singular!F162","INFRAESTRUCTURA")</f>
        <v>INFRAESTRUCTURA</v>
      </c>
      <c r="F10" s="168"/>
      <c r="G10" s="16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2705</v>
      </c>
      <c r="D15" s="29"/>
      <c r="E15" s="29"/>
      <c r="F15" s="1"/>
      <c r="G15" s="27" t="s">
        <v>9</v>
      </c>
      <c r="H15" s="30" t="s">
        <v>127</v>
      </c>
      <c r="I15" s="27" t="s">
        <v>10</v>
      </c>
      <c r="J15" s="30" t="s">
        <v>11</v>
      </c>
      <c r="K15" s="1"/>
      <c r="L15" s="170" t="s">
        <v>12</v>
      </c>
      <c r="M15" s="144"/>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46" t="s">
        <v>14</v>
      </c>
      <c r="B17" s="147"/>
      <c r="C17" s="147"/>
      <c r="D17" s="147"/>
      <c r="E17" s="147"/>
      <c r="F17" s="147"/>
      <c r="G17" s="171"/>
      <c r="H17" s="146" t="s">
        <v>15</v>
      </c>
      <c r="I17" s="147"/>
      <c r="J17" s="147"/>
      <c r="K17" s="147"/>
      <c r="L17" s="147"/>
      <c r="M17" s="147"/>
      <c r="N17" s="147"/>
      <c r="O17" s="14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7"/>
      <c r="I20" s="40" t="s">
        <v>127</v>
      </c>
      <c r="J20" s="41" t="s">
        <v>806</v>
      </c>
      <c r="K20" s="42">
        <v>3319096357</v>
      </c>
      <c r="L20" s="43"/>
      <c r="M20" s="43">
        <v>44196</v>
      </c>
      <c r="N20" s="44">
        <f t="shared" ref="N20:N35" si="0">+(M20-L20)/30</f>
        <v>1473.2</v>
      </c>
      <c r="O20" s="45"/>
      <c r="P20" s="1"/>
      <c r="Q20" s="1"/>
      <c r="R20" s="1"/>
      <c r="S20" s="1"/>
      <c r="T20" s="1"/>
      <c r="U20" s="46"/>
      <c r="V20" s="47">
        <f t="shared" ref="V20:W20" ca="1" si="1">NOW()</f>
        <v>44193.976109374998</v>
      </c>
      <c r="W20" s="47">
        <f t="shared" ca="1" si="1"/>
        <v>44193.976109374998</v>
      </c>
      <c r="X20" s="1"/>
      <c r="Y20" s="1"/>
      <c r="Z20" s="1"/>
      <c r="AA20" s="1"/>
      <c r="AB20" s="1"/>
    </row>
    <row r="21" spans="1:28" ht="30" customHeight="1" outlineLevel="1">
      <c r="A21" s="4"/>
      <c r="B21" s="48"/>
      <c r="C21" s="1"/>
      <c r="D21" s="1"/>
      <c r="E21" s="1"/>
      <c r="F21" s="1"/>
      <c r="G21" s="1"/>
      <c r="H21" s="34"/>
      <c r="I21" s="40" t="s">
        <v>127</v>
      </c>
      <c r="J21" s="41" t="s">
        <v>833</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73" t="s">
        <v>24</v>
      </c>
      <c r="C37" s="144"/>
      <c r="D37" s="144"/>
      <c r="E37" s="144"/>
      <c r="F37" s="144"/>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4" t="str">
        <f>VLOOKUP(B20,EAS!A2:B1439,2,0)</f>
        <v>CORPORACIÓN INFANCIA Y DESARROLLO LA CID</v>
      </c>
      <c r="C38" s="140"/>
      <c r="D38" s="140"/>
      <c r="E38" s="140"/>
      <c r="F38" s="141"/>
      <c r="G38" s="1"/>
      <c r="H38" s="55"/>
      <c r="I38" s="175"/>
      <c r="J38" s="140"/>
      <c r="K38" s="140"/>
      <c r="L38" s="140"/>
      <c r="M38" s="140"/>
      <c r="N38" s="141"/>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76" t="s">
        <v>2706</v>
      </c>
      <c r="J39" s="177"/>
      <c r="K39" s="177"/>
      <c r="L39" s="177"/>
      <c r="M39" s="177"/>
      <c r="N39" s="17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46" t="s">
        <v>26</v>
      </c>
      <c r="B41" s="147"/>
      <c r="C41" s="147"/>
      <c r="D41" s="147"/>
      <c r="E41" s="147"/>
      <c r="F41" s="147"/>
      <c r="G41" s="147"/>
      <c r="H41" s="147"/>
      <c r="I41" s="147"/>
      <c r="J41" s="147"/>
      <c r="K41" s="147"/>
      <c r="L41" s="147"/>
      <c r="M41" s="147"/>
      <c r="N41" s="147"/>
      <c r="O41" s="14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9" t="s">
        <v>27</v>
      </c>
      <c r="B43" s="180"/>
      <c r="C43" s="180"/>
      <c r="D43" s="180"/>
      <c r="E43" s="180"/>
      <c r="F43" s="180"/>
      <c r="G43" s="180"/>
      <c r="H43" s="180"/>
      <c r="I43" s="180"/>
      <c r="J43" s="180"/>
      <c r="K43" s="180"/>
      <c r="L43" s="180"/>
      <c r="M43" s="180"/>
      <c r="N43" s="180"/>
      <c r="O43" s="181"/>
      <c r="P43" s="10"/>
      <c r="Q43" s="10"/>
      <c r="R43" s="10"/>
      <c r="S43" s="10"/>
      <c r="T43" s="10"/>
      <c r="U43" s="10"/>
      <c r="V43" s="10"/>
      <c r="W43" s="10"/>
      <c r="X43" s="10"/>
      <c r="Y43" s="10"/>
      <c r="Z43" s="10"/>
      <c r="AA43" s="10"/>
      <c r="AB43" s="10"/>
    </row>
    <row r="44" spans="1:28" ht="15" customHeight="1">
      <c r="A44" s="149" t="s">
        <v>28</v>
      </c>
      <c r="B44" s="150"/>
      <c r="C44" s="150"/>
      <c r="D44" s="150"/>
      <c r="E44" s="150"/>
      <c r="F44" s="150"/>
      <c r="G44" s="150"/>
      <c r="H44" s="150"/>
      <c r="I44" s="150"/>
      <c r="J44" s="150"/>
      <c r="K44" s="150"/>
      <c r="L44" s="150"/>
      <c r="M44" s="150"/>
      <c r="N44" s="150"/>
      <c r="O44" s="151"/>
      <c r="P44" s="1"/>
      <c r="Q44" s="1"/>
      <c r="R44" s="1"/>
      <c r="S44" s="1"/>
      <c r="T44" s="1"/>
      <c r="U44" s="1"/>
      <c r="V44" s="1"/>
      <c r="W44" s="1"/>
      <c r="X44" s="1"/>
      <c r="Y44" s="1"/>
      <c r="Z44" s="1"/>
      <c r="AA44" s="1"/>
      <c r="AB44" s="1"/>
    </row>
    <row r="45" spans="1:28" ht="15.75" customHeight="1">
      <c r="A45" s="182"/>
      <c r="B45" s="183"/>
      <c r="C45" s="183"/>
      <c r="D45" s="183"/>
      <c r="E45" s="183"/>
      <c r="F45" s="183"/>
      <c r="G45" s="183"/>
      <c r="H45" s="183"/>
      <c r="I45" s="183"/>
      <c r="J45" s="183"/>
      <c r="K45" s="183"/>
      <c r="L45" s="183"/>
      <c r="M45" s="183"/>
      <c r="N45" s="183"/>
      <c r="O45" s="18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2692</v>
      </c>
      <c r="C48" s="66" t="s">
        <v>46</v>
      </c>
      <c r="D48" s="67" t="s">
        <v>2697</v>
      </c>
      <c r="E48" s="68">
        <v>40795</v>
      </c>
      <c r="F48" s="68">
        <v>40998</v>
      </c>
      <c r="G48" s="69">
        <f t="shared" ref="G48:G72" si="2">IF(AND(E48&lt;&gt;"",F48&lt;&gt;""),((F48-E48)/30),"")</f>
        <v>6.7666666666666666</v>
      </c>
      <c r="H48" s="65" t="s">
        <v>2701</v>
      </c>
      <c r="I48" s="67" t="s">
        <v>127</v>
      </c>
      <c r="J48" s="67" t="s">
        <v>552</v>
      </c>
      <c r="K48" s="70">
        <v>521069328</v>
      </c>
      <c r="L48" s="71" t="s">
        <v>108</v>
      </c>
      <c r="M48" s="72">
        <v>1</v>
      </c>
      <c r="N48" s="71" t="s">
        <v>113</v>
      </c>
      <c r="O48" s="71" t="s">
        <v>108</v>
      </c>
      <c r="P48" s="73"/>
      <c r="Q48" s="73"/>
      <c r="R48" s="73"/>
      <c r="S48" s="73"/>
      <c r="T48" s="73"/>
      <c r="U48" s="73"/>
      <c r="V48" s="73"/>
      <c r="W48" s="73"/>
      <c r="X48" s="73"/>
      <c r="Y48" s="73"/>
      <c r="Z48" s="73"/>
      <c r="AA48" s="73"/>
      <c r="AB48" s="73"/>
    </row>
    <row r="49" spans="1:28" ht="24.75" customHeight="1">
      <c r="A49" s="64">
        <v>2</v>
      </c>
      <c r="B49" s="65" t="s">
        <v>2692</v>
      </c>
      <c r="C49" s="71" t="s">
        <v>46</v>
      </c>
      <c r="D49" s="67" t="s">
        <v>2685</v>
      </c>
      <c r="E49" s="68">
        <v>40907</v>
      </c>
      <c r="F49" s="68">
        <v>41274</v>
      </c>
      <c r="G49" s="69">
        <f t="shared" si="2"/>
        <v>12.233333333333333</v>
      </c>
      <c r="H49" s="65" t="s">
        <v>2690</v>
      </c>
      <c r="I49" s="67" t="s">
        <v>127</v>
      </c>
      <c r="J49" s="67" t="s">
        <v>695</v>
      </c>
      <c r="K49" s="70">
        <v>9088939684</v>
      </c>
      <c r="L49" s="71" t="s">
        <v>108</v>
      </c>
      <c r="M49" s="72">
        <v>1</v>
      </c>
      <c r="N49" s="71" t="s">
        <v>113</v>
      </c>
      <c r="O49" s="71" t="s">
        <v>108</v>
      </c>
      <c r="P49" s="73"/>
      <c r="Q49" s="73"/>
      <c r="R49" s="73"/>
      <c r="S49" s="73"/>
      <c r="T49" s="73"/>
      <c r="U49" s="73"/>
      <c r="V49" s="73"/>
      <c r="W49" s="73"/>
      <c r="X49" s="73"/>
      <c r="Y49" s="73"/>
      <c r="Z49" s="73"/>
      <c r="AA49" s="73"/>
      <c r="AB49" s="73"/>
    </row>
    <row r="50" spans="1:28" ht="24.75" customHeight="1">
      <c r="A50" s="64">
        <v>3</v>
      </c>
      <c r="B50" s="65" t="s">
        <v>2693</v>
      </c>
      <c r="C50" s="71" t="s">
        <v>112</v>
      </c>
      <c r="D50" s="67" t="s">
        <v>2686</v>
      </c>
      <c r="E50" s="68">
        <v>41575</v>
      </c>
      <c r="F50" s="68">
        <v>41789</v>
      </c>
      <c r="G50" s="69">
        <f t="shared" si="2"/>
        <v>7.1333333333333337</v>
      </c>
      <c r="H50" s="74" t="s">
        <v>2689</v>
      </c>
      <c r="I50" s="67" t="s">
        <v>127</v>
      </c>
      <c r="J50" s="67" t="s">
        <v>169</v>
      </c>
      <c r="K50" s="70">
        <v>720000000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2694</v>
      </c>
      <c r="C51" s="71" t="s">
        <v>41</v>
      </c>
      <c r="D51" s="67" t="s">
        <v>2698</v>
      </c>
      <c r="E51" s="68">
        <v>41464</v>
      </c>
      <c r="F51" s="68">
        <v>41638</v>
      </c>
      <c r="G51" s="69">
        <f t="shared" si="2"/>
        <v>5.8</v>
      </c>
      <c r="H51" s="65" t="s">
        <v>2702</v>
      </c>
      <c r="I51" s="67" t="s">
        <v>127</v>
      </c>
      <c r="J51" s="67" t="s">
        <v>169</v>
      </c>
      <c r="K51" s="70">
        <v>3226143960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2694</v>
      </c>
      <c r="C52" s="71" t="s">
        <v>41</v>
      </c>
      <c r="D52" s="67" t="s">
        <v>2676</v>
      </c>
      <c r="E52" s="68">
        <v>41464</v>
      </c>
      <c r="F52" s="68">
        <v>41638</v>
      </c>
      <c r="G52" s="69">
        <f t="shared" si="2"/>
        <v>5.8</v>
      </c>
      <c r="H52" s="74" t="s">
        <v>2679</v>
      </c>
      <c r="I52" s="67" t="s">
        <v>127</v>
      </c>
      <c r="J52" s="67" t="s">
        <v>552</v>
      </c>
      <c r="K52" s="70">
        <v>4508464200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2692</v>
      </c>
      <c r="C53" s="71" t="s">
        <v>46</v>
      </c>
      <c r="D53" s="67" t="s">
        <v>2687</v>
      </c>
      <c r="E53" s="68">
        <v>41829</v>
      </c>
      <c r="F53" s="68">
        <v>42003</v>
      </c>
      <c r="G53" s="69">
        <f t="shared" si="2"/>
        <v>5.8</v>
      </c>
      <c r="H53" s="74" t="s">
        <v>2688</v>
      </c>
      <c r="I53" s="67" t="s">
        <v>127</v>
      </c>
      <c r="J53" s="67" t="s">
        <v>201</v>
      </c>
      <c r="K53" s="70">
        <v>5020986259</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2695</v>
      </c>
      <c r="C54" s="71" t="s">
        <v>46</v>
      </c>
      <c r="D54" s="67" t="s">
        <v>2677</v>
      </c>
      <c r="E54" s="68">
        <v>42508</v>
      </c>
      <c r="F54" s="68">
        <v>42704</v>
      </c>
      <c r="G54" s="69">
        <f t="shared" si="2"/>
        <v>6.5333333333333332</v>
      </c>
      <c r="H54" s="65" t="s">
        <v>2678</v>
      </c>
      <c r="I54" s="67" t="s">
        <v>127</v>
      </c>
      <c r="J54" s="67" t="s">
        <v>712</v>
      </c>
      <c r="K54" s="70">
        <v>1475078930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2696</v>
      </c>
      <c r="C55" s="71" t="s">
        <v>41</v>
      </c>
      <c r="D55" s="67" t="s">
        <v>2699</v>
      </c>
      <c r="E55" s="68">
        <v>42948</v>
      </c>
      <c r="F55" s="68">
        <v>43830</v>
      </c>
      <c r="G55" s="69">
        <f t="shared" si="2"/>
        <v>29.4</v>
      </c>
      <c r="H55" s="65" t="s">
        <v>2703</v>
      </c>
      <c r="I55" s="67" t="s">
        <v>127</v>
      </c>
      <c r="J55" s="67" t="s">
        <v>806</v>
      </c>
      <c r="K55" s="70">
        <v>2938026184</v>
      </c>
      <c r="L55" s="71" t="s">
        <v>108</v>
      </c>
      <c r="M55" s="72">
        <v>1</v>
      </c>
      <c r="N55" s="71" t="s">
        <v>109</v>
      </c>
      <c r="O55" s="71" t="s">
        <v>108</v>
      </c>
      <c r="P55" s="73"/>
      <c r="Q55" s="73"/>
      <c r="R55" s="73"/>
      <c r="S55" s="73"/>
      <c r="T55" s="73"/>
      <c r="U55" s="73"/>
      <c r="V55" s="73"/>
      <c r="W55" s="73"/>
      <c r="X55" s="73"/>
      <c r="Y55" s="73"/>
      <c r="Z55" s="73"/>
      <c r="AA55" s="73"/>
      <c r="AB55" s="73"/>
    </row>
    <row r="56" spans="1:28" ht="24.75" customHeight="1" outlineLevel="1">
      <c r="A56" s="64">
        <v>9</v>
      </c>
      <c r="B56" s="65" t="s">
        <v>2691</v>
      </c>
      <c r="C56" s="71" t="s">
        <v>41</v>
      </c>
      <c r="D56" s="67" t="s">
        <v>2700</v>
      </c>
      <c r="E56" s="68">
        <v>42850</v>
      </c>
      <c r="F56" s="68">
        <v>43214</v>
      </c>
      <c r="G56" s="69">
        <f t="shared" si="2"/>
        <v>12.133333333333333</v>
      </c>
      <c r="H56" s="65" t="s">
        <v>2704</v>
      </c>
      <c r="I56" s="67" t="s">
        <v>127</v>
      </c>
      <c r="J56" s="67" t="s">
        <v>658</v>
      </c>
      <c r="K56" s="70">
        <v>426841662</v>
      </c>
      <c r="L56" s="71" t="s">
        <v>108</v>
      </c>
      <c r="M56" s="72">
        <v>1</v>
      </c>
      <c r="N56" s="71" t="s">
        <v>109</v>
      </c>
      <c r="O56" s="71" t="s">
        <v>108</v>
      </c>
      <c r="P56" s="73"/>
      <c r="Q56" s="73"/>
      <c r="R56" s="73"/>
      <c r="S56" s="73"/>
      <c r="T56" s="73"/>
      <c r="U56" s="73"/>
      <c r="V56" s="73"/>
      <c r="W56" s="73"/>
      <c r="X56" s="73"/>
      <c r="Y56" s="73"/>
      <c r="Z56" s="73"/>
      <c r="AA56" s="73"/>
      <c r="AB56" s="73"/>
    </row>
    <row r="57" spans="1:28" ht="24.75" customHeight="1" outlineLevel="1">
      <c r="A57" s="64">
        <v>10</v>
      </c>
      <c r="B57" s="65"/>
      <c r="C57" s="71"/>
      <c r="D57" s="67"/>
      <c r="E57" s="68"/>
      <c r="F57" s="68"/>
      <c r="G57" s="69" t="str">
        <f t="shared" si="2"/>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c r="A58" s="64">
        <v>11</v>
      </c>
      <c r="B58" s="65"/>
      <c r="C58" s="71"/>
      <c r="D58" s="67"/>
      <c r="E58" s="68"/>
      <c r="F58" s="68"/>
      <c r="G58" s="69" t="str">
        <f t="shared" si="2"/>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c r="A59" s="64">
        <v>12</v>
      </c>
      <c r="B59" s="65"/>
      <c r="C59" s="71"/>
      <c r="D59" s="67"/>
      <c r="E59" s="68"/>
      <c r="F59" s="68"/>
      <c r="G59" s="69" t="str">
        <f t="shared" si="2"/>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c r="A60" s="64">
        <v>13</v>
      </c>
      <c r="B60" s="65"/>
      <c r="C60" s="71"/>
      <c r="D60" s="67"/>
      <c r="E60" s="68"/>
      <c r="F60" s="68"/>
      <c r="G60" s="69" t="str">
        <f t="shared" si="2"/>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9" t="s">
        <v>42</v>
      </c>
      <c r="B109" s="180"/>
      <c r="C109" s="180"/>
      <c r="D109" s="180"/>
      <c r="E109" s="180"/>
      <c r="F109" s="180"/>
      <c r="G109" s="180"/>
      <c r="H109" s="180"/>
      <c r="I109" s="180"/>
      <c r="J109" s="180"/>
      <c r="K109" s="180"/>
      <c r="L109" s="180"/>
      <c r="M109" s="180"/>
      <c r="N109" s="180"/>
      <c r="O109" s="181"/>
      <c r="P109" s="10"/>
      <c r="Q109" s="10"/>
      <c r="R109" s="10"/>
      <c r="S109" s="10"/>
      <c r="T109" s="10"/>
      <c r="U109" s="10"/>
      <c r="V109" s="10"/>
      <c r="W109" s="10"/>
      <c r="X109" s="10"/>
      <c r="Y109" s="10"/>
      <c r="Z109" s="10"/>
      <c r="AA109" s="10"/>
      <c r="AB109" s="10"/>
    </row>
    <row r="110" spans="1:28" ht="15" customHeight="1">
      <c r="A110" s="149" t="s">
        <v>43</v>
      </c>
      <c r="B110" s="150"/>
      <c r="C110" s="150"/>
      <c r="D110" s="150"/>
      <c r="E110" s="150"/>
      <c r="F110" s="150"/>
      <c r="G110" s="150"/>
      <c r="H110" s="150"/>
      <c r="I110" s="150"/>
      <c r="J110" s="150"/>
      <c r="K110" s="150"/>
      <c r="L110" s="150"/>
      <c r="M110" s="150"/>
      <c r="N110" s="150"/>
      <c r="O110" s="151"/>
      <c r="P110" s="1"/>
      <c r="Q110" s="1"/>
      <c r="R110" s="1"/>
      <c r="S110" s="1"/>
      <c r="T110" s="1"/>
      <c r="U110" s="1"/>
      <c r="V110" s="1"/>
      <c r="W110" s="1"/>
      <c r="X110" s="1"/>
      <c r="Y110" s="1"/>
      <c r="Z110" s="1"/>
      <c r="AA110" s="1"/>
      <c r="AB110" s="1"/>
    </row>
    <row r="111" spans="1:28" ht="15.75" customHeight="1">
      <c r="A111" s="182"/>
      <c r="B111" s="183"/>
      <c r="C111" s="183"/>
      <c r="D111" s="183"/>
      <c r="E111" s="183"/>
      <c r="F111" s="183"/>
      <c r="G111" s="183"/>
      <c r="H111" s="183"/>
      <c r="I111" s="183"/>
      <c r="J111" s="183"/>
      <c r="K111" s="183"/>
      <c r="L111" s="183"/>
      <c r="M111" s="183"/>
      <c r="N111" s="183"/>
      <c r="O111" s="18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8" t="s">
        <v>29</v>
      </c>
      <c r="J112" s="13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126" t="s">
        <v>45</v>
      </c>
      <c r="C114" s="127" t="s">
        <v>46</v>
      </c>
      <c r="D114" s="128" t="s">
        <v>2707</v>
      </c>
      <c r="E114" s="129">
        <v>43880</v>
      </c>
      <c r="F114" s="129">
        <v>44196</v>
      </c>
      <c r="G114" s="130">
        <f t="shared" ref="G114" si="4">IF(AND(E114&lt;&gt;"",F114&lt;&gt;""),((F114-E114)/30),"")</f>
        <v>10.533333333333333</v>
      </c>
      <c r="H114" s="126" t="s">
        <v>2708</v>
      </c>
      <c r="I114" s="128" t="s">
        <v>146</v>
      </c>
      <c r="J114" s="128" t="s">
        <v>278</v>
      </c>
      <c r="K114" s="131">
        <v>1330203083</v>
      </c>
      <c r="L114" s="132">
        <f>+IF(AND(K114&gt;0,O114="Ejecución"),(K114/877802)*[1]MI_Oferente_Singular!$N114,IF(AND(K114&gt;0,O114&lt;&gt;"Ejecución"),"-",""))</f>
        <v>1515.3794169983664</v>
      </c>
      <c r="M114" s="127" t="s">
        <v>108</v>
      </c>
      <c r="N114" s="133">
        <v>1</v>
      </c>
      <c r="O114" s="134" t="s">
        <v>47</v>
      </c>
      <c r="P114" s="135"/>
      <c r="Q114" s="135"/>
      <c r="R114" s="135"/>
      <c r="S114" s="135"/>
      <c r="T114" s="135"/>
      <c r="U114" s="135"/>
      <c r="V114" s="135"/>
      <c r="W114" s="135"/>
      <c r="X114" s="135"/>
      <c r="Y114" s="135"/>
      <c r="Z114" s="135"/>
      <c r="AA114" s="135"/>
      <c r="AB114" s="135"/>
    </row>
    <row r="115" spans="1:28" ht="24.75" customHeight="1">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46" t="s">
        <v>48</v>
      </c>
      <c r="B162" s="147"/>
      <c r="C162" s="147"/>
      <c r="D162" s="147"/>
      <c r="E162" s="148"/>
      <c r="F162" s="189" t="s">
        <v>49</v>
      </c>
      <c r="G162" s="147"/>
      <c r="H162" s="171"/>
      <c r="I162" s="146" t="s">
        <v>50</v>
      </c>
      <c r="J162" s="147"/>
      <c r="K162" s="147"/>
      <c r="L162" s="147"/>
      <c r="M162" s="147"/>
      <c r="N162" s="147"/>
      <c r="O162" s="148"/>
      <c r="P162" s="10"/>
      <c r="Q162" s="10"/>
      <c r="R162" s="10"/>
      <c r="S162" s="10"/>
      <c r="T162" s="10"/>
      <c r="U162" s="10"/>
      <c r="V162" s="10"/>
      <c r="W162" s="10"/>
      <c r="X162" s="10"/>
      <c r="Y162" s="10"/>
      <c r="Z162" s="10"/>
      <c r="AA162" s="10"/>
      <c r="AB162" s="10"/>
    </row>
    <row r="163" spans="1:28" ht="51.75" customHeight="1">
      <c r="A163" s="186" t="s">
        <v>51</v>
      </c>
      <c r="B163" s="144"/>
      <c r="C163" s="144"/>
      <c r="D163" s="144"/>
      <c r="E163" s="187"/>
      <c r="F163" s="185" t="s">
        <v>52</v>
      </c>
      <c r="G163" s="144"/>
      <c r="H163" s="144"/>
      <c r="I163" s="186" t="s">
        <v>53</v>
      </c>
      <c r="J163" s="144"/>
      <c r="K163" s="144"/>
      <c r="L163" s="144"/>
      <c r="M163" s="144"/>
      <c r="N163" s="144"/>
      <c r="O163" s="187"/>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73" t="s">
        <v>55</v>
      </c>
      <c r="C165" s="144"/>
      <c r="D165" s="144"/>
      <c r="E165" s="5"/>
      <c r="F165" s="1"/>
      <c r="G165" s="173" t="s">
        <v>55</v>
      </c>
      <c r="H165" s="144"/>
      <c r="I165" s="190" t="s">
        <v>56</v>
      </c>
      <c r="J165" s="144"/>
      <c r="K165" s="144"/>
      <c r="L165" s="144"/>
      <c r="M165" s="144"/>
      <c r="N165" s="85" t="s">
        <v>2709</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2710</v>
      </c>
      <c r="E167" s="5"/>
      <c r="F167" s="1"/>
      <c r="G167" s="85" t="s">
        <v>115</v>
      </c>
      <c r="H167" s="1"/>
      <c r="I167" s="191" t="s">
        <v>58</v>
      </c>
      <c r="J167" s="144"/>
      <c r="K167" s="144"/>
      <c r="L167" s="144"/>
      <c r="M167" s="144"/>
      <c r="N167" s="144"/>
      <c r="O167" s="187"/>
      <c r="P167" s="1"/>
      <c r="Q167" s="1"/>
      <c r="R167" s="1"/>
      <c r="S167" s="1"/>
      <c r="T167" s="1"/>
      <c r="U167" s="11"/>
      <c r="V167" s="1"/>
      <c r="W167" s="1"/>
      <c r="X167" s="1"/>
      <c r="Y167" s="1"/>
      <c r="Z167" s="1"/>
      <c r="AA167" s="1"/>
      <c r="AB167" s="1"/>
    </row>
    <row r="168" spans="1:28" ht="15.75" customHeight="1">
      <c r="A168" s="4"/>
      <c r="B168" s="192" t="s">
        <v>59</v>
      </c>
      <c r="C168" s="144"/>
      <c r="D168" s="144"/>
      <c r="E168" s="5"/>
      <c r="F168" s="1"/>
      <c r="G168" s="1"/>
      <c r="H168" s="86" t="s">
        <v>60</v>
      </c>
      <c r="I168" s="157"/>
      <c r="J168" s="144"/>
      <c r="K168" s="144"/>
      <c r="L168" s="144"/>
      <c r="M168" s="144"/>
      <c r="N168" s="144"/>
      <c r="O168" s="187"/>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46" t="s">
        <v>63</v>
      </c>
      <c r="B172" s="147"/>
      <c r="C172" s="147"/>
      <c r="D172" s="147"/>
      <c r="E172" s="147"/>
      <c r="F172" s="147"/>
      <c r="G172" s="147"/>
      <c r="H172" s="147"/>
      <c r="I172" s="147"/>
      <c r="J172" s="147"/>
      <c r="K172" s="147"/>
      <c r="L172" s="147"/>
      <c r="M172" s="147"/>
      <c r="N172" s="147"/>
      <c r="O172" s="148"/>
      <c r="P172" s="10"/>
      <c r="Q172" s="10"/>
      <c r="R172" s="10"/>
      <c r="S172" s="10"/>
      <c r="T172" s="10"/>
      <c r="U172" s="10"/>
      <c r="V172" s="10"/>
      <c r="W172" s="10"/>
      <c r="X172" s="10"/>
      <c r="Y172" s="10"/>
      <c r="Z172" s="10"/>
      <c r="AA172" s="10"/>
      <c r="AB172" s="10"/>
    </row>
    <row r="173" spans="1:28" ht="15" customHeight="1">
      <c r="A173" s="149" t="s">
        <v>64</v>
      </c>
      <c r="B173" s="150"/>
      <c r="C173" s="150"/>
      <c r="D173" s="150"/>
      <c r="E173" s="150"/>
      <c r="F173" s="150"/>
      <c r="G173" s="150"/>
      <c r="H173" s="150"/>
      <c r="I173" s="150"/>
      <c r="J173" s="150"/>
      <c r="K173" s="150"/>
      <c r="L173" s="150"/>
      <c r="M173" s="150"/>
      <c r="N173" s="150"/>
      <c r="O173" s="151"/>
      <c r="P173" s="1"/>
      <c r="Q173" s="1"/>
      <c r="R173" s="1"/>
      <c r="S173" s="1"/>
      <c r="T173" s="1"/>
      <c r="U173" s="1"/>
      <c r="V173" s="1"/>
      <c r="W173" s="1"/>
      <c r="X173" s="1"/>
      <c r="Y173" s="1"/>
      <c r="Z173" s="1"/>
      <c r="AA173" s="1"/>
      <c r="AB173" s="1"/>
    </row>
    <row r="174" spans="1:28" ht="15.75" customHeight="1">
      <c r="A174" s="152"/>
      <c r="B174" s="153"/>
      <c r="C174" s="153"/>
      <c r="D174" s="153"/>
      <c r="E174" s="153"/>
      <c r="F174" s="153"/>
      <c r="G174" s="153"/>
      <c r="H174" s="153"/>
      <c r="I174" s="153"/>
      <c r="J174" s="153"/>
      <c r="K174" s="153"/>
      <c r="L174" s="153"/>
      <c r="M174" s="153"/>
      <c r="N174" s="153"/>
      <c r="O174" s="15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202" t="s">
        <v>65</v>
      </c>
      <c r="C176" s="137"/>
      <c r="D176" s="137"/>
      <c r="E176" s="137"/>
      <c r="F176" s="137"/>
      <c r="G176" s="138"/>
      <c r="H176" s="33"/>
      <c r="I176" s="202" t="s">
        <v>66</v>
      </c>
      <c r="J176" s="137"/>
      <c r="K176" s="137"/>
      <c r="L176" s="137"/>
      <c r="M176" s="203"/>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96" t="s">
        <v>67</v>
      </c>
      <c r="C177" s="197"/>
      <c r="D177" s="198"/>
      <c r="E177" s="202" t="s">
        <v>68</v>
      </c>
      <c r="F177" s="137"/>
      <c r="G177" s="138"/>
      <c r="H177" s="1"/>
      <c r="I177" s="196" t="s">
        <v>67</v>
      </c>
      <c r="J177" s="197"/>
      <c r="K177" s="197"/>
      <c r="L177" s="198"/>
      <c r="M177" s="204" t="s">
        <v>69</v>
      </c>
      <c r="N177" s="1"/>
      <c r="O177" s="5"/>
      <c r="P177" s="1"/>
      <c r="Q177" s="10"/>
      <c r="R177" s="10"/>
      <c r="S177" s="10"/>
      <c r="T177" s="10"/>
      <c r="U177" s="10"/>
      <c r="V177" s="10"/>
      <c r="W177" s="10"/>
      <c r="X177" s="10"/>
      <c r="Y177" s="10"/>
      <c r="Z177" s="10"/>
      <c r="AA177" s="10"/>
      <c r="AB177" s="10"/>
    </row>
    <row r="178" spans="1:28" ht="15.75" customHeight="1">
      <c r="A178" s="4"/>
      <c r="B178" s="199"/>
      <c r="C178" s="200"/>
      <c r="D178" s="201"/>
      <c r="E178" s="90" t="s">
        <v>70</v>
      </c>
      <c r="F178" s="91" t="s">
        <v>71</v>
      </c>
      <c r="G178" s="91" t="s">
        <v>72</v>
      </c>
      <c r="H178" s="1"/>
      <c r="I178" s="199"/>
      <c r="J178" s="200"/>
      <c r="K178" s="200"/>
      <c r="L178" s="201"/>
      <c r="M178" s="205"/>
      <c r="N178" s="1"/>
      <c r="O178" s="5"/>
      <c r="P178" s="1"/>
      <c r="Q178" s="10"/>
      <c r="R178" s="91" t="s">
        <v>72</v>
      </c>
      <c r="S178" s="10"/>
      <c r="T178" s="10"/>
      <c r="U178" s="136" t="s">
        <v>73</v>
      </c>
      <c r="V178" s="137"/>
      <c r="W178" s="138"/>
      <c r="X178" s="92">
        <v>0.02</v>
      </c>
      <c r="Y178" s="93"/>
      <c r="Z178" s="94" t="str">
        <f t="shared" ref="Z178:Z180" si="7">IF(Y178&gt;0,SUM(E180+Y178),"")</f>
        <v/>
      </c>
      <c r="AA178" s="10"/>
      <c r="AB178" s="10"/>
    </row>
    <row r="179" spans="1:28" ht="15.75" customHeight="1">
      <c r="A179" s="4"/>
      <c r="B179" s="193" t="s">
        <v>65</v>
      </c>
      <c r="C179" s="194"/>
      <c r="D179" s="195"/>
      <c r="E179" s="95">
        <v>0.02</v>
      </c>
      <c r="F179" s="96">
        <v>0.01</v>
      </c>
      <c r="G179" s="94">
        <f>IF(F179&gt;0,SUM(E179+F179),"")</f>
        <v>0.03</v>
      </c>
      <c r="H179" s="1"/>
      <c r="I179" s="193" t="s">
        <v>74</v>
      </c>
      <c r="J179" s="194"/>
      <c r="K179" s="194"/>
      <c r="L179" s="195"/>
      <c r="M179" s="97"/>
      <c r="N179" s="1"/>
      <c r="O179" s="5"/>
      <c r="P179" s="1"/>
      <c r="Q179" s="10"/>
      <c r="R179" s="98" t="str">
        <f>IF(M179&gt;0,SUM(L179+M179),"")</f>
        <v/>
      </c>
      <c r="S179" s="1"/>
      <c r="T179" s="10"/>
      <c r="U179" s="136" t="s">
        <v>75</v>
      </c>
      <c r="V179" s="137"/>
      <c r="W179" s="138"/>
      <c r="X179" s="92">
        <v>0.02</v>
      </c>
      <c r="Y179" s="93"/>
      <c r="Z179" s="94" t="str">
        <f t="shared" si="7"/>
        <v/>
      </c>
      <c r="AA179" s="10"/>
      <c r="AB179" s="10"/>
    </row>
    <row r="180" spans="1:28" ht="15.75" hidden="1" customHeight="1">
      <c r="A180" s="4"/>
      <c r="B180" s="143"/>
      <c r="C180" s="144"/>
      <c r="D180" s="144"/>
      <c r="E180" s="100"/>
      <c r="F180" s="1"/>
      <c r="G180" s="1"/>
      <c r="H180" s="1"/>
      <c r="I180" s="143"/>
      <c r="J180" s="144"/>
      <c r="K180" s="144"/>
      <c r="L180" s="144"/>
      <c r="M180" s="1"/>
      <c r="N180" s="1"/>
      <c r="O180" s="5"/>
      <c r="P180" s="1"/>
      <c r="Q180" s="10"/>
      <c r="R180" s="98" t="str">
        <f t="shared" ref="R180:R183" si="8">IF(S180&gt;0,SUM(L180+S180),"")</f>
        <v/>
      </c>
      <c r="S180" s="93"/>
      <c r="T180" s="10"/>
      <c r="U180" s="136" t="s">
        <v>76</v>
      </c>
      <c r="V180" s="137"/>
      <c r="W180" s="138"/>
      <c r="X180" s="92">
        <v>0.03</v>
      </c>
      <c r="Y180" s="93"/>
      <c r="Z180" s="94" t="str">
        <f t="shared" si="7"/>
        <v/>
      </c>
      <c r="AA180" s="10"/>
      <c r="AB180" s="10"/>
    </row>
    <row r="181" spans="1:28" ht="15.75" hidden="1" customHeight="1">
      <c r="A181" s="4"/>
      <c r="B181" s="143"/>
      <c r="C181" s="144"/>
      <c r="D181" s="144"/>
      <c r="E181" s="100"/>
      <c r="F181" s="1"/>
      <c r="G181" s="1"/>
      <c r="H181" s="1"/>
      <c r="I181" s="143"/>
      <c r="J181" s="144"/>
      <c r="K181" s="144"/>
      <c r="L181" s="144"/>
      <c r="M181" s="1"/>
      <c r="N181" s="1"/>
      <c r="O181" s="5"/>
      <c r="P181" s="1"/>
      <c r="Q181" s="10"/>
      <c r="R181" s="98" t="str">
        <f t="shared" si="8"/>
        <v/>
      </c>
      <c r="S181" s="93"/>
      <c r="T181" s="10"/>
      <c r="U181" s="10"/>
      <c r="V181" s="10"/>
      <c r="W181" s="10"/>
      <c r="X181" s="10"/>
      <c r="Y181" s="10"/>
      <c r="Z181" s="10"/>
      <c r="AA181" s="10"/>
      <c r="AB181" s="10"/>
    </row>
    <row r="182" spans="1:28" ht="15.75" hidden="1" customHeight="1">
      <c r="A182" s="4"/>
      <c r="B182" s="143"/>
      <c r="C182" s="144"/>
      <c r="D182" s="144"/>
      <c r="E182" s="100"/>
      <c r="F182" s="1"/>
      <c r="G182" s="1"/>
      <c r="H182" s="1"/>
      <c r="I182" s="143"/>
      <c r="J182" s="144"/>
      <c r="K182" s="144"/>
      <c r="L182" s="144"/>
      <c r="M182" s="1"/>
      <c r="N182" s="1"/>
      <c r="O182" s="5"/>
      <c r="P182" s="1"/>
      <c r="Q182" s="10"/>
      <c r="R182" s="98" t="str">
        <f t="shared" si="8"/>
        <v/>
      </c>
      <c r="S182" s="93"/>
      <c r="T182" s="10"/>
      <c r="U182" s="10"/>
      <c r="V182" s="10"/>
      <c r="W182" s="10"/>
      <c r="X182" s="10"/>
      <c r="Y182" s="10"/>
      <c r="Z182" s="10"/>
      <c r="AA182" s="10"/>
      <c r="AB182" s="10"/>
    </row>
    <row r="183" spans="1:28" ht="15.75" customHeight="1">
      <c r="A183" s="4"/>
      <c r="B183" s="1"/>
      <c r="C183" s="1"/>
      <c r="D183" s="1"/>
      <c r="E183" s="1"/>
      <c r="F183" s="1"/>
      <c r="G183" s="1"/>
      <c r="H183" s="1"/>
      <c r="I183" s="143"/>
      <c r="J183" s="144"/>
      <c r="K183" s="144"/>
      <c r="L183" s="144"/>
      <c r="M183" s="1"/>
      <c r="N183" s="1"/>
      <c r="O183" s="5"/>
      <c r="P183" s="1"/>
      <c r="Q183" s="10"/>
      <c r="R183" s="98" t="str">
        <f t="shared" si="8"/>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99572890.709999993</v>
      </c>
      <c r="F185" s="105"/>
      <c r="G185" s="1"/>
      <c r="H185" s="1"/>
      <c r="I185" s="101" t="s">
        <v>78</v>
      </c>
      <c r="J185" s="102">
        <f>+SUM(M179:M183)</f>
        <v>0</v>
      </c>
      <c r="K185" s="145" t="s">
        <v>79</v>
      </c>
      <c r="L185" s="144"/>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46" t="s">
        <v>81</v>
      </c>
      <c r="B188" s="147"/>
      <c r="C188" s="147"/>
      <c r="D188" s="147"/>
      <c r="E188" s="147"/>
      <c r="F188" s="147"/>
      <c r="G188" s="147"/>
      <c r="H188" s="147"/>
      <c r="I188" s="147"/>
      <c r="J188" s="147"/>
      <c r="K188" s="147"/>
      <c r="L188" s="147"/>
      <c r="M188" s="147"/>
      <c r="N188" s="147"/>
      <c r="O188" s="148"/>
      <c r="P188" s="10"/>
      <c r="Q188" s="10"/>
      <c r="R188" s="10"/>
      <c r="S188" s="10"/>
      <c r="T188" s="10"/>
      <c r="U188" s="10"/>
      <c r="V188" s="10"/>
      <c r="W188" s="10"/>
      <c r="X188" s="10"/>
      <c r="Y188" s="10"/>
      <c r="Z188" s="10"/>
      <c r="AA188" s="10"/>
      <c r="AB188" s="10"/>
    </row>
    <row r="189" spans="1:28" ht="15" customHeight="1">
      <c r="A189" s="149" t="s">
        <v>82</v>
      </c>
      <c r="B189" s="150"/>
      <c r="C189" s="150"/>
      <c r="D189" s="150"/>
      <c r="E189" s="150"/>
      <c r="F189" s="150"/>
      <c r="G189" s="150"/>
      <c r="H189" s="150"/>
      <c r="I189" s="150"/>
      <c r="J189" s="150"/>
      <c r="K189" s="150"/>
      <c r="L189" s="150"/>
      <c r="M189" s="150"/>
      <c r="N189" s="150"/>
      <c r="O189" s="151"/>
      <c r="P189" s="1"/>
      <c r="Q189" s="1"/>
      <c r="R189" s="1"/>
      <c r="S189" s="1"/>
      <c r="T189" s="1"/>
      <c r="U189" s="1"/>
      <c r="V189" s="1"/>
      <c r="W189" s="1"/>
      <c r="X189" s="1"/>
      <c r="Y189" s="1"/>
      <c r="Z189" s="1"/>
      <c r="AA189" s="1"/>
      <c r="AB189" s="1"/>
    </row>
    <row r="190" spans="1:28" ht="15.75" customHeight="1">
      <c r="A190" s="152"/>
      <c r="B190" s="153"/>
      <c r="C190" s="153"/>
      <c r="D190" s="153"/>
      <c r="E190" s="153"/>
      <c r="F190" s="153"/>
      <c r="G190" s="153"/>
      <c r="H190" s="153"/>
      <c r="I190" s="153"/>
      <c r="J190" s="153"/>
      <c r="K190" s="153"/>
      <c r="L190" s="153"/>
      <c r="M190" s="153"/>
      <c r="N190" s="153"/>
      <c r="O190" s="15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55" t="s">
        <v>83</v>
      </c>
      <c r="C192" s="144"/>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2680</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46" t="s">
        <v>88</v>
      </c>
      <c r="B197" s="147"/>
      <c r="C197" s="147"/>
      <c r="D197" s="147"/>
      <c r="E197" s="147"/>
      <c r="F197" s="147"/>
      <c r="G197" s="147"/>
      <c r="H197" s="147"/>
      <c r="I197" s="147"/>
      <c r="J197" s="147"/>
      <c r="K197" s="147"/>
      <c r="L197" s="147"/>
      <c r="M197" s="147"/>
      <c r="N197" s="147"/>
      <c r="O197" s="14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42" t="s">
        <v>89</v>
      </c>
      <c r="C199" s="140"/>
      <c r="D199" s="140"/>
      <c r="E199" s="140"/>
      <c r="F199" s="140"/>
      <c r="G199" s="140"/>
      <c r="H199" s="140"/>
      <c r="I199" s="140"/>
      <c r="J199" s="140"/>
      <c r="K199" s="140"/>
      <c r="L199" s="140"/>
      <c r="M199" s="140"/>
      <c r="N199" s="141"/>
      <c r="O199" s="5"/>
      <c r="P199" s="1"/>
      <c r="Q199" s="1"/>
      <c r="R199" s="1"/>
      <c r="S199" s="1"/>
      <c r="T199" s="1"/>
      <c r="U199" s="1"/>
      <c r="V199" s="1"/>
      <c r="W199" s="1"/>
      <c r="X199" s="1"/>
      <c r="Y199" s="1"/>
      <c r="Z199" s="1"/>
      <c r="AA199" s="1"/>
      <c r="AB199" s="1"/>
    </row>
    <row r="200" spans="1:28" ht="15.75" customHeight="1">
      <c r="A200" s="4"/>
      <c r="B200" s="139"/>
      <c r="C200" s="140"/>
      <c r="D200" s="140"/>
      <c r="E200" s="140"/>
      <c r="F200" s="140"/>
      <c r="G200" s="140"/>
      <c r="H200" s="140"/>
      <c r="I200" s="140"/>
      <c r="J200" s="140"/>
      <c r="K200" s="140"/>
      <c r="L200" s="140"/>
      <c r="M200" s="140"/>
      <c r="N200" s="141"/>
      <c r="O200" s="5"/>
      <c r="P200" s="1"/>
      <c r="Q200" s="1"/>
      <c r="R200" s="1"/>
      <c r="S200" s="1"/>
      <c r="T200" s="1"/>
      <c r="U200" s="1"/>
      <c r="V200" s="1"/>
      <c r="W200" s="1"/>
      <c r="X200" s="1"/>
      <c r="Y200" s="1"/>
      <c r="Z200" s="1"/>
      <c r="AA200" s="1"/>
      <c r="AB200" s="1"/>
    </row>
    <row r="201" spans="1:28" ht="15.75" customHeight="1">
      <c r="A201" s="4"/>
      <c r="B201" s="142" t="s">
        <v>90</v>
      </c>
      <c r="C201" s="140"/>
      <c r="D201" s="140"/>
      <c r="E201" s="140"/>
      <c r="F201" s="140"/>
      <c r="G201" s="140"/>
      <c r="H201" s="140"/>
      <c r="I201" s="140"/>
      <c r="J201" s="140"/>
      <c r="K201" s="140"/>
      <c r="L201" s="140"/>
      <c r="M201" s="140"/>
      <c r="N201" s="141"/>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2680</v>
      </c>
      <c r="D211" s="1"/>
      <c r="E211" s="1"/>
      <c r="F211" s="1"/>
      <c r="G211" s="109" t="s">
        <v>94</v>
      </c>
      <c r="H211" s="119" t="s">
        <v>2681</v>
      </c>
      <c r="I211" s="1"/>
      <c r="J211" s="109" t="s">
        <v>95</v>
      </c>
      <c r="K211" s="119" t="s">
        <v>2683</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2680</v>
      </c>
      <c r="D212" s="1"/>
      <c r="E212" s="1"/>
      <c r="F212" s="1"/>
      <c r="G212" s="109" t="s">
        <v>97</v>
      </c>
      <c r="H212" s="119" t="s">
        <v>2682</v>
      </c>
      <c r="I212" s="1"/>
      <c r="J212" s="109" t="s">
        <v>98</v>
      </c>
      <c r="K212" s="123" t="s">
        <v>2684</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8000000}">
          <x14:formula1>
            <xm:f>Listas!$B$2:$B$3</xm:f>
          </x14:formula1>
          <xm:sqref>L48:L107 O48:O107 D167 N165 M115:M160</xm:sqref>
        </x14:dataValidation>
        <x14:dataValidation type="list" allowBlank="1" showErrorMessage="1" xr:uid="{00000000-0002-0000-0000-00001A000000}">
          <x14:formula1>
            <xm:f>Listas!$F$2:$F$34</xm:f>
          </x14:formula1>
          <xm:sqref>H15</xm:sqref>
        </x14:dataValidation>
        <x14:dataValidation type="list" allowBlank="1" showErrorMessage="1" xr:uid="{68E4B24B-9DF5-4340-A0C8-272D614D0A78}">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