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C:\Users\exito\Desktop\INVITACIONES BOGO-BOLI\COMPLETOS BOGOTA\"/>
    </mc:Choice>
  </mc:AlternateContent>
  <xr:revisionPtr revIDLastSave="0" documentId="13_ncr:1_{B928E8D8-DC65-4B3D-BA21-C7326F07076F}" xr6:coauthVersionLast="45" xr6:coauthVersionMax="45" xr10:uidLastSave="{00000000-0000-0000-0000-000000000000}"/>
  <bookViews>
    <workbookView xWindow="8730" yWindow="2025" windowWidth="7500" windowHeight="6000" xr2:uid="{00000000-000D-0000-FFFF-FFFF00000000}"/>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2" i="1"/>
  <c r="G81" i="1"/>
  <c r="G80" i="1"/>
  <c r="G79" i="1"/>
  <c r="G78" i="1"/>
  <c r="G77" i="1"/>
  <c r="G76" i="1"/>
  <c r="G75" i="1"/>
  <c r="G74" i="1"/>
  <c r="G73" i="1"/>
  <c r="G72" i="1"/>
  <c r="G71" i="1"/>
  <c r="G70" i="1"/>
  <c r="G69" i="1"/>
  <c r="G68" i="1"/>
  <c r="G67" i="1"/>
  <c r="G64" i="1"/>
  <c r="G63" i="1"/>
  <c r="G62" i="1"/>
  <c r="G61" i="1"/>
  <c r="G60"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<sst xmlns="http://schemas.openxmlformats.org/spreadsheetml/2006/main" count="3180" uniqueCount="2730">
  <si>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</si>
  <si>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</si>
  <si>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</si>
  <si>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</si>
  <si>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</si>
  <si>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</si>
  <si>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</si>
  <si>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</si>
  <si>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</si>
  <si>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</si>
  <si>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</si>
  <si>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</si>
  <si>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</si>
  <si>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</si>
  <si>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</si>
  <si>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</si>
  <si>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</si>
  <si>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</si>
  <si>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</si>
  <si>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</si>
  <si>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</si>
  <si>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</si>
  <si>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</si>
  <si>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</si>
  <si>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</si>
  <si>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</si>
  <si>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</si>
  <si>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</si>
  <si>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</si>
  <si>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</si>
  <si>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</si>
  <si>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</si>
  <si>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</si>
  <si>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</si>
  <si>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</si>
  <si>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</si>
  <si>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</si>
  <si>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</si>
  <si>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</si>
  <si>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</si>
  <si>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</si>
  <si>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</si>
  <si>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</si>
  <si>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</si>
  <si>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</si>
  <si>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</si>
  <si>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</si>
  <si>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</si>
  <si>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</si>
  <si>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</si>
  <si>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</si>
  <si>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</si>
  <si>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</si>
  <si>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</si>
  <si>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</si>
  <si>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</si>
  <si>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</si>
  <si>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</si>
  <si>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</si>
  <si>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</si>
  <si>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</si>
  <si>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</si>
  <si>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</si>
  <si>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</si>
  <si>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</si>
  <si>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</si>
  <si>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</si>
  <si>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</si>
  <si>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</si>
  <si>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</si>
  <si>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</si>
  <si>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</si>
  <si>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</si>
  <si>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</si>
  <si>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</si>
  <si>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</si>
  <si>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</si>
  <si>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</si>
  <si>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</si>
  <si>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</si>
  <si>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</si>
  <si>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</si>
  <si>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</si>
  <si>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</si>
  <si>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</si>
  <si>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</si>
  <si>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</si>
  <si>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</si>
  <si>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</si>
  <si>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</si>
  <si>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</si>
  <si>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</si>
  <si>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</si>
  <si>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</si>
  <si>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</si>
  <si>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</si>
  <si>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</si>
  <si>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</si>
  <si>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</si>
  <si>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</si>
  <si>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</si>
  <si>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</si>
  <si>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</si>
  <si>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</si>
  <si>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</si>
  <si>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</si>
  <si>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</si>
  <si>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</si>
  <si>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</si>
  <si>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</si>
  <si>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</si>
  <si>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</si>
  <si>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</si>
  <si>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</si>
  <si>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</si>
  <si>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</si>
  <si>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</si>
  <si>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</si>
  <si>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</si>
  <si>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</si>
  <si>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</si>
  <si>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</si>
  <si>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</si>
  <si>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</si>
  <si>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</si>
  <si>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</si>
  <si>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</si>
  <si>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</si>
  <si>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</si>
  <si>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</si>
  <si>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</si>
  <si>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</si>
  <si>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</si>
  <si>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</si>
  <si>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</si>
  <si>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</si>
  <si>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</si>
  <si>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</si>
  <si>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</si>
  <si>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</si>
  <si>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</si>
  <si>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</si>
  <si>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</si>
  <si>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</si>
  <si>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</si>
  <si>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</si>
  <si>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</si>
  <si>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</si>
  <si>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</si>
  <si>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</si>
  <si>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</si>
  <si>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</si>
  <si>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</si>
  <si>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</si>
  <si>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</si>
  <si>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</si>
  <si>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</si>
  <si>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</si>
  <si>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</si>
  <si>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</si>
  <si>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</si>
  <si>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</si>
  <si>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</si>
  <si>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</si>
  <si>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</si>
  <si>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</si>
  <si>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</si>
  <si>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</si>
  <si>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</si>
  <si>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</si>
  <si>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</si>
  <si>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</si>
  <si>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</si>
  <si>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</si>
  <si>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</si>
  <si>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</si>
  <si>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</si>
  <si>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</si>
  <si>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</si>
  <si>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</si>
  <si>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</si>
  <si>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</si>
  <si>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</si>
  <si>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</si>
  <si>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</si>
  <si>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</si>
  <si>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</si>
  <si>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</si>
  <si>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</si>
  <si>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</si>
  <si>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</si>
  <si>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</si>
  <si>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</si>
  <si>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</si>
  <si>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</si>
  <si>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</si>
  <si>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</si>
  <si>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</si>
  <si>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</si>
  <si>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</si>
  <si>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</si>
  <si>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</si>
  <si>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</si>
  <si>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</si>
  <si>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</si>
  <si>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</si>
  <si>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</si>
  <si>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</si>
  <si>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</si>
  <si>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</si>
  <si>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</si>
  <si>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</si>
  <si>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</si>
  <si>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</si>
  <si>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</si>
  <si>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</si>
  <si>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</si>
  <si>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</si>
  <si>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</si>
  <si>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</si>
  <si>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</si>
  <si>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</si>
  <si>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</si>
  <si>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</si>
  <si>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</si>
  <si>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</si>
  <si>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</si>
  <si>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</si>
  <si>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</si>
  <si>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</si>
  <si>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</si>
  <si>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</si>
  <si>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</si>
  <si>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</si>
  <si>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</si>
  <si>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</si>
  <si>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</si>
  <si>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</si>
  <si>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</si>
  <si>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</si>
  <si>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</si>
  <si>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</si>
  <si>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</si>
  <si>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</si>
  <si>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</si>
  <si>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</si>
  <si>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</si>
  <si>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</si>
  <si>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</si>
  <si>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</si>
  <si>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</si>
  <si>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</si>
  <si>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</si>
  <si>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</si>
  <si>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</si>
  <si>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</si>
  <si>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</si>
  <si>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</si>
  <si>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</si>
  <si>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</si>
  <si>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</si>
  <si>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</si>
  <si>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</si>
  <si>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</si>
  <si>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</si>
  <si>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</si>
  <si>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</si>
  <si>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</si>
  <si>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</si>
  <si>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</si>
  <si>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</si>
  <si>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</si>
  <si>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</si>
  <si>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</si>
  <si>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</si>
  <si>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</si>
  <si>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</si>
  <si>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</si>
  <si>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</si>
  <si>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</si>
  <si>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</si>
  <si>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</si>
  <si>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</si>
  <si>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</si>
  <si>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</si>
  <si>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</si>
  <si>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</si>
  <si>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</si>
  <si>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</si>
  <si>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</si>
  <si>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</si>
  <si>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</si>
  <si>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</si>
  <si>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</si>
  <si>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</si>
  <si>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</si>
  <si>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</si>
  <si>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</si>
  <si>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</si>
  <si>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</si>
  <si>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</si>
  <si>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</si>
  <si>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</si>
  <si>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</si>
  <si>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</si>
  <si>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</si>
  <si>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</si>
  <si>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</si>
  <si>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</si>
  <si>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</si>
  <si>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</si>
  <si>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</si>
  <si>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</si>
  <si>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</si>
  <si>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</si>
  <si>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</si>
  <si>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</si>
  <si>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</si>
  <si>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</si>
  <si>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</si>
  <si>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</si>
  <si>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</si>
  <si>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</si>
  <si>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</si>
  <si>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</si>
  <si>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</si>
  <si>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</si>
  <si>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</si>
  <si>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</si>
  <si>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</si>
  <si>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</si>
  <si>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</si>
  <si>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</si>
  <si>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</si>
  <si>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</si>
  <si>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</si>
  <si>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</si>
  <si>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</si>
  <si>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</si>
  <si>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</si>
  <si>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</si>
  <si>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</si>
  <si>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</si>
  <si>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</si>
  <si>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</si>
  <si>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</si>
  <si>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</si>
  <si>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</si>
  <si>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</si>
  <si>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</si>
  <si>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</si>
  <si>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</si>
  <si>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</si>
  <si>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</si>
  <si>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</si>
  <si>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</si>
  <si>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</si>
  <si>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</si>
  <si>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</si>
  <si>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</si>
  <si>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</si>
  <si>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</si>
  <si>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</si>
  <si>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</si>
  <si>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</si>
  <si>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</si>
  <si>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</si>
  <si>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</si>
  <si>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</si>
  <si>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</si>
  <si>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</si>
  <si>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</si>
  <si>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</si>
  <si>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</si>
  <si>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</si>
  <si>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</si>
  <si>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</si>
  <si>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</si>
  <si>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</si>
  <si>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</si>
  <si>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</si>
  <si>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</si>
  <si>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</si>
  <si>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</si>
  <si>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</si>
  <si>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</si>
  <si>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</si>
  <si>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</si>
  <si>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</si>
  <si>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</si>
  <si>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</si>
  <si>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</si>
  <si>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</si>
  <si>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</si>
  <si>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</si>
  <si>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</si>
  <si>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</si>
  <si>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</si>
  <si>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</si>
  <si>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</si>
  <si>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</si>
  <si>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</si>
  <si>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</si>
  <si>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</si>
  <si>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</si>
  <si>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</si>
  <si>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</si>
  <si>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</si>
  <si>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</si>
  <si>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</si>
  <si>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</si>
  <si>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</si>
  <si>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</si>
  <si>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</si>
  <si>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</si>
  <si>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</si>
  <si>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</si>
  <si>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</si>
  <si>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</si>
  <si>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</si>
  <si>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</si>
  <si>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</si>
  <si>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</si>
  <si>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</si>
  <si>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</si>
  <si>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</si>
  <si>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</si>
  <si>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</si>
  <si>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</si>
  <si>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</si>
  <si>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</si>
  <si>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</si>
  <si>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</si>
  <si>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</si>
  <si>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</si>
  <si>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</si>
  <si>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</si>
  <si>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</si>
  <si>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</si>
  <si>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</si>
  <si>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</si>
  <si>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</si>
  <si>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</si>
  <si>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</si>
  <si>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</si>
  <si>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</si>
  <si>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</si>
  <si>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</si>
  <si>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</si>
  <si>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</si>
  <si>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</si>
  <si>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</si>
  <si>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</si>
  <si>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</si>
  <si>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</si>
  <si>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</si>
  <si>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</si>
  <si>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</si>
  <si>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</si>
  <si>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</si>
  <si>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</si>
  <si>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</si>
  <si>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</si>
  <si>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</si>
  <si>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</si>
  <si>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</si>
  <si>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</si>
  <si>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</si>
  <si>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</si>
  <si>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</si>
  <si>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</si>
  <si>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</si>
  <si>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</si>
  <si>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</si>
  <si>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</si>
  <si>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</si>
  <si>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</si>
  <si>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</si>
  <si>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</si>
  <si>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</si>
  <si>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</si>
  <si>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</si>
  <si>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</si>
  <si>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</si>
  <si>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</si>
  <si>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</si>
  <si>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</si>
  <si>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</si>
  <si>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</si>
  <si>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</si>
  <si>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</si>
  <si>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</si>
  <si>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</si>
  <si>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</si>
  <si>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</si>
  <si>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</si>
  <si>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</si>
  <si>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</si>
  <si>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</si>
  <si>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</si>
  <si>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</si>
  <si>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</si>
  <si>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</si>
  <si>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</si>
  <si>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</si>
  <si>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</si>
  <si>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</si>
  <si>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</si>
  <si>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</si>
  <si>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</si>
  <si>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</si>
  <si>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</si>
  <si>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</si>
  <si>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</si>
  <si>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</si>
  <si>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</si>
  <si>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</si>
  <si>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</si>
  <si>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</si>
  <si>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</si>
  <si>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</si>
  <si>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</si>
  <si>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</si>
  <si>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</si>
  <si>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</si>
  <si>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</si>
  <si>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</si>
  <si>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</si>
  <si>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</si>
  <si>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</si>
  <si>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</si>
  <si>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</si>
  <si>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</si>
  <si>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</si>
  <si>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</si>
  <si>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</si>
  <si>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</si>
  <si>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</si>
  <si>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</si>
  <si>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</si>
  <si>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</si>
  <si>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</si>
  <si>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</si>
  <si>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</si>
  <si>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</si>
  <si>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</si>
  <si>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</si>
  <si>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</si>
  <si>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</si>
  <si>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</si>
  <si>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</si>
  <si>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</si>
  <si>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</si>
  <si>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</si>
  <si>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</si>
  <si>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</si>
  <si>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</si>
  <si>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</si>
  <si>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</si>
  <si>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</si>
  <si>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</si>
  <si>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</si>
  <si>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</si>
  <si>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</si>
  <si>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</si>
  <si>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</si>
  <si>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</si>
  <si>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</si>
  <si>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</si>
  <si>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</si>
  <si>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</si>
  <si>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</si>
  <si>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</si>
  <si>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</si>
  <si>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</si>
  <si>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</si>
  <si>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</si>
  <si>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</si>
  <si>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</si>
  <si>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</si>
  <si>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</si>
  <si>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</si>
  <si>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</si>
  <si>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</si>
  <si>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</si>
  <si>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</si>
  <si>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</si>
  <si>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</si>
  <si>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</si>
  <si>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</si>
  <si>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</si>
  <si>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</si>
  <si>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</si>
  <si>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</si>
  <si>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</si>
  <si>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</si>
  <si>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</si>
  <si>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</si>
  <si>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</si>
  <si>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</si>
  <si>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</si>
  <si>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</si>
  <si>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</si>
  <si>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</si>
  <si>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</si>
  <si>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</si>
  <si>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</si>
  <si>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</si>
  <si>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</si>
  <si>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</si>
  <si>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</si>
  <si>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</si>
  <si>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</si>
  <si>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</si>
  <si>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</si>
  <si>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</si>
  <si>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</si>
  <si>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</si>
  <si>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</si>
  <si>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</si>
  <si>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</si>
  <si>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</si>
  <si>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</si>
  <si>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</si>
  <si>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</si>
  <si>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</si>
  <si>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</si>
  <si>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</si>
  <si>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</si>
  <si>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</si>
  <si>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</si>
  <si>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</si>
  <si>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</si>
  <si>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</si>
  <si>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</si>
  <si>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</si>
  <si>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</si>
  <si>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</si>
  <si>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</si>
  <si>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</si>
  <si>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</si>
  <si>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</si>
  <si>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</si>
  <si>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</si>
  <si>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</si>
  <si>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</si>
  <si>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</si>
  <si>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</si>
  <si>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</si>
  <si>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</si>
  <si>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</si>
  <si>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</si>
  <si>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</si>
  <si>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</si>
  <si>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</si>
  <si>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</si>
  <si>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</si>
  <si>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</si>
  <si>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</si>
  <si>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</si>
  <si>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</si>
  <si>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</si>
  <si>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</si>
  <si>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</si>
  <si>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</si>
  <si>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</si>
  <si>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</si>
  <si>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</si>
  <si>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</si>
  <si>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</si>
  <si>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</si>
  <si>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</si>
  <si>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</si>
  <si>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</si>
  <si>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</si>
  <si>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</si>
  <si>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</si>
  <si>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</si>
  <si>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</si>
  <si>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</si>
  <si>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</si>
  <si>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</si>
  <si>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</si>
  <si>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</si>
  <si>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</si>
  <si>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</si>
  <si>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</si>
  <si>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</si>
  <si>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</si>
  <si>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</si>
  <si>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</si>
  <si>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</si>
  <si>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</si>
  <si>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</si>
  <si>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</si>
  <si>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</si>
  <si>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</si>
  <si>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</si>
  <si>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</si>
  <si>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</si>
  <si>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</si>
  <si>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</si>
  <si>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</si>
  <si>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</si>
  <si>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</si>
  <si>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</si>
  <si>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</si>
  <si>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</si>
  <si>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</si>
  <si>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</si>
  <si>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</si>
  <si>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</si>
  <si>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</si>
  <si>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</si>
  <si>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</si>
  <si>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</si>
  <si>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</si>
  <si>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</si>
  <si>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</si>
  <si>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</si>
  <si>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</si>
  <si>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</si>
  <si>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</si>
  <si>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</si>
  <si>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</si>
  <si>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</si>
  <si>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</si>
  <si>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</si>
  <si>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</si>
  <si>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</si>
  <si>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</si>
  <si>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</si>
  <si>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</si>
  <si>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</si>
  <si>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</si>
  <si>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</si>
  <si>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</si>
  <si>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</si>
  <si>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</si>
  <si>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</si>
  <si>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</si>
  <si>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</si>
  <si>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</si>
  <si>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</si>
  <si>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</si>
  <si>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</si>
  <si>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</si>
  <si>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</si>
  <si>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</si>
  <si>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</si>
  <si>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</si>
  <si>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</si>
  <si>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</si>
  <si>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</si>
  <si>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</si>
  <si>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</si>
  <si>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</si>
  <si>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</si>
  <si>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</si>
  <si>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</si>
  <si>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</si>
  <si>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</si>
  <si>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</si>
  <si>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</si>
  <si>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</si>
  <si>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</si>
  <si>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</si>
  <si>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</si>
  <si>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</si>
  <si>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</si>
  <si>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</si>
  <si>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</si>
  <si>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</si>
  <si>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</si>
  <si>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</si>
  <si>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</si>
  <si>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</si>
  <si>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</si>
  <si>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</si>
  <si>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</si>
  <si>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</si>
  <si>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</si>
  <si>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</si>
  <si>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</si>
  <si>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</si>
  <si>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</si>
  <si>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</si>
  <si>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</si>
  <si>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</si>
  <si>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</si>
  <si>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</si>
  <si>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</si>
  <si>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</si>
  <si>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</si>
  <si>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</si>
  <si>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</si>
  <si>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</si>
  <si>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</si>
  <si>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</si>
  <si>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</si>
  <si>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</si>
  <si>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</si>
  <si>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</si>
  <si>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</si>
  <si>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</si>
  <si>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</si>
  <si>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</si>
  <si>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</si>
  <si>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</si>
  <si>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</si>
  <si>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</si>
  <si>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</si>
  <si>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</si>
  <si>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</si>
  <si>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</si>
  <si>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</si>
  <si>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</si>
  <si>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</si>
  <si>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</si>
  <si>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</si>
  <si>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</si>
  <si>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</si>
  <si>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</si>
  <si>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</si>
  <si>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</si>
  <si>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</si>
  <si>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</si>
  <si>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</si>
  <si>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</si>
  <si>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</si>
  <si>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</si>
  <si>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</si>
  <si>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</si>
  <si>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</si>
  <si>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</si>
  <si>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</si>
  <si>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</si>
  <si>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</si>
  <si>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</si>
  <si>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</si>
  <si>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</si>
  <si>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</si>
  <si>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</si>
  <si>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</si>
  <si>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</si>
  <si>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</si>
  <si>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</si>
  <si>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</si>
  <si>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</si>
  <si>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</si>
  <si>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</si>
  <si>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</si>
  <si>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</si>
  <si>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</si>
  <si>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</si>
  <si>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</si>
  <si>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</si>
  <si>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</si>
  <si>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</si>
  <si>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</si>
  <si>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</si>
  <si>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</si>
  <si>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</si>
  <si>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</si>
  <si>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</si>
  <si>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</si>
  <si>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</si>
  <si>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</si>
  <si>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</si>
  <si>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</si>
  <si>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</si>
  <si>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</si>
  <si>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</si>
  <si>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</si>
  <si>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</si>
  <si>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</si>
  <si>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</si>
  <si>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</si>
  <si>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</si>
  <si>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</si>
  <si>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</si>
  <si>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</si>
  <si>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</si>
  <si>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</si>
  <si>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</si>
  <si>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</si>
  <si>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</si>
  <si>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</si>
  <si>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</si>
  <si>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</si>
  <si>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</si>
  <si>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</si>
  <si>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</si>
  <si>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</si>
  <si>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</si>
  <si>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</si>
  <si>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</si>
  <si>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</si>
  <si>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</si>
  <si>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</si>
  <si>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</si>
  <si>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</si>
  <si>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</si>
  <si>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</si>
  <si>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</si>
  <si>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</si>
  <si>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</si>
  <si>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</si>
  <si>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</si>
  <si>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</si>
  <si>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</si>
  <si>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</si>
  <si>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</si>
  <si>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</si>
  <si>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</si>
  <si>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</si>
  <si>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</si>
  <si>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</si>
  <si>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</si>
  <si>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</si>
  <si>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</si>
  <si>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</si>
  <si>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</si>
  <si>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</si>
  <si>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</si>
  <si>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</si>
  <si>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</si>
  <si>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</si>
  <si>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</si>
  <si>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</si>
  <si>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</si>
  <si>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</si>
  <si>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</si>
  <si>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</si>
  <si>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</si>
  <si>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</si>
  <si>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</si>
  <si>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</si>
  <si>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</si>
  <si>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</si>
  <si>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</si>
  <si>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</si>
  <si>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</si>
  <si>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</si>
  <si>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</si>
  <si>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</si>
  <si>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</si>
  <si>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</si>
  <si>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</si>
  <si>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</si>
  <si>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</si>
  <si>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</si>
  <si>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</si>
  <si>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</si>
  <si>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</si>
  <si>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</si>
  <si>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</si>
  <si>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</si>
  <si>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</si>
  <si>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</si>
  <si>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</si>
  <si>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</si>
  <si>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</si>
  <si>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</si>
  <si>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</si>
  <si>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</si>
  <si>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</si>
  <si>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</si>
  <si>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</si>
  <si>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</si>
  <si>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</si>
  <si>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</si>
  <si>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</si>
  <si>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</si>
  <si>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</si>
  <si>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</si>
  <si>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</si>
  <si>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</si>
  <si>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</si>
  <si>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</si>
  <si>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</si>
  <si>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</si>
  <si>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</si>
  <si>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</si>
  <si>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</si>
  <si>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</si>
  <si>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</si>
  <si>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</si>
  <si>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</si>
  <si>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</si>
  <si>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</si>
  <si>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</si>
  <si>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</si>
  <si>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</si>
  <si>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</si>
  <si>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</si>
  <si>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</si>
  <si>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</si>
  <si>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</si>
  <si>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</si>
  <si>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</si>
  <si>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</si>
  <si>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</si>
  <si>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</si>
  <si>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</si>
  <si>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</si>
  <si>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</si>
  <si>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</si>
  <si>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</si>
  <si>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</si>
  <si>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</si>
  <si>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</si>
  <si>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</si>
  <si>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</si>
  <si>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</si>
  <si>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</si>
  <si>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</si>
  <si>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</si>
  <si>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</si>
  <si>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</si>
  <si>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</si>
  <si>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</si>
  <si>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</si>
  <si>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</si>
  <si>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</si>
  <si>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</si>
  <si>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</si>
  <si>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</si>
  <si>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</si>
  <si>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</si>
  <si>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</si>
  <si>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</si>
  <si>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</si>
  <si>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</si>
  <si>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</si>
  <si>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</si>
  <si>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</si>
  <si>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</si>
  <si>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</si>
  <si>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</si>
  <si>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</si>
  <si>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</si>
  <si>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</si>
  <si>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</si>
  <si>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</si>
  <si>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</si>
  <si>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</si>
  <si>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</si>
  <si>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</si>
  <si>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</si>
  <si>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</si>
  <si>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</si>
  <si>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</si>
  <si>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</si>
  <si>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</si>
  <si>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</si>
  <si>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</si>
  <si>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</si>
  <si>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</si>
  <si>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</si>
  <si>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</si>
  <si>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</si>
  <si>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</si>
  <si>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</si>
  <si>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</si>
  <si>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</si>
  <si>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</si>
  <si>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</si>
  <si>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</si>
  <si>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</si>
  <si>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</si>
  <si>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</si>
  <si>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</si>
  <si>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</si>
  <si>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</si>
  <si>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</si>
  <si>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</si>
  <si>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</si>
  <si>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</si>
  <si>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</si>
  <si>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</si>
  <si>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</si>
  <si>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</si>
  <si>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</si>
  <si>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</si>
  <si>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</si>
  <si>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</si>
  <si>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</si>
  <si>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</si>
  <si>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</si>
  <si>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</si>
  <si>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</si>
  <si>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</si>
  <si>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</si>
  <si>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</si>
  <si>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</si>
  <si>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</si>
  <si>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</si>
  <si>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</si>
  <si>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</si>
  <si>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</si>
  <si>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</si>
  <si>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</si>
  <si>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</si>
  <si>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</si>
  <si>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</si>
  <si>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</si>
  <si>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</si>
  <si>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</si>
  <si>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</si>
  <si>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</si>
  <si>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</si>
  <si>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</si>
  <si>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</si>
  <si>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</si>
  <si>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</si>
  <si>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</si>
  <si>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</si>
  <si>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</si>
  <si>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</si>
  <si>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</si>
  <si>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</si>
  <si>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</si>
  <si>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</si>
  <si>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</si>
  <si>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</si>
  <si>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</si>
  <si>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</si>
  <si>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</si>
  <si>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</si>
  <si>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</si>
  <si>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</si>
  <si>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</si>
  <si>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</si>
  <si>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</si>
  <si>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</si>
  <si>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</si>
  <si>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</si>
  <si>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</si>
  <si>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</si>
  <si>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</si>
  <si>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</si>
  <si>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</si>
  <si>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</si>
  <si>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</si>
  <si>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</si>
  <si>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</si>
  <si>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</si>
  <si>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</si>
  <si>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</si>
  <si>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</si>
  <si>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</si>
  <si>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</si>
  <si>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</si>
  <si>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</si>
  <si>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</si>
  <si>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</si>
  <si>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</si>
  <si>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</si>
  <si>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</si>
  <si>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</si>
  <si>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</si>
  <si>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</si>
  <si>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</si>
  <si>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</si>
  <si>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</si>
  <si>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</si>
  <si>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</si>
  <si>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</si>
  <si>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</si>
  <si>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</si>
  <si>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</si>
  <si>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</si>
  <si>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</si>
  <si>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</si>
  <si>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</si>
  <si>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</si>
  <si>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</si>
  <si>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</si>
  <si>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</si>
  <si>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</si>
  <si>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</si>
  <si>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</si>
  <si>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</si>
  <si>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</si>
  <si>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</si>
  <si>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</si>
  <si>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</si>
  <si>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</si>
  <si>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</si>
  <si>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</si>
  <si>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</si>
  <si>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</si>
  <si>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</si>
  <si>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</si>
  <si>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</si>
  <si>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</si>
  <si>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</si>
  <si>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</si>
  <si>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</si>
  <si>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</si>
  <si>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</si>
  <si>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</si>
  <si>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</si>
  <si>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</si>
  <si>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</si>
  <si>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</si>
  <si>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</si>
  <si>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</si>
  <si>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</si>
  <si>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</si>
  <si>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</si>
  <si>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</si>
  <si>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</si>
  <si>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</si>
  <si>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</si>
  <si>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</si>
  <si>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</si>
  <si>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</si>
  <si>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</si>
  <si>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</si>
  <si>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</si>
  <si>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</si>
  <si>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</si>
  <si>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</si>
  <si>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</si>
  <si>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</si>
  <si>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</si>
  <si>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</si>
  <si>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</si>
  <si>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</si>
  <si>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</si>
  <si>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</si>
  <si>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</si>
  <si>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</si>
  <si>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</si>
  <si>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</si>
  <si>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</si>
  <si>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</si>
  <si>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</si>
  <si>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</si>
  <si>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</si>
  <si>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</si>
  <si>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</si>
  <si>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</si>
  <si>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</si>
  <si>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</si>
  <si>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</si>
  <si>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</si>
  <si>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</si>
  <si>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</si>
  <si>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</si>
  <si>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</si>
  <si>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</si>
  <si>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</si>
  <si>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</si>
  <si>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</si>
  <si>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</si>
  <si>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</si>
  <si>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</si>
  <si>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</si>
  <si>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</si>
  <si>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</si>
  <si>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</si>
  <si>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</si>
  <si>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</si>
  <si>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</si>
  <si>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</si>
  <si>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</si>
  <si>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</si>
  <si>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</si>
  <si>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</si>
  <si>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</si>
  <si>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</si>
  <si>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</si>
  <si>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</si>
  <si>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</si>
  <si>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</si>
  <si>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</si>
  <si>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</si>
  <si>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</si>
  <si>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</si>
  <si>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</si>
  <si>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</si>
  <si>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</si>
  <si>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</si>
  <si>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</si>
  <si>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</si>
  <si>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</si>
  <si>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</si>
  <si>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</si>
  <si>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</si>
  <si>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</si>
  <si>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</si>
  <si>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</si>
  <si>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</si>
  <si>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</si>
  <si>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</si>
  <si>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</si>
  <si>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</si>
  <si>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</si>
  <si>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</si>
  <si>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</si>
  <si>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</si>
  <si>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</si>
  <si>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</si>
  <si>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</si>
  <si>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</si>
  <si>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</si>
  <si>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</si>
  <si>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</si>
  <si>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</si>
  <si>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</si>
  <si>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</si>
  <si>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</si>
  <si>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</si>
  <si>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</si>
  <si>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</si>
  <si>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</si>
  <si>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</si>
  <si>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</si>
  <si>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</si>
  <si>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</si>
  <si>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</si>
  <si>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</si>
  <si>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</si>
  <si>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</si>
  <si>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</si>
  <si>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</si>
  <si>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</si>
  <si>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</si>
  <si>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</si>
  <si>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</si>
  <si>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</si>
  <si>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</si>
  <si>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</si>
  <si>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</si>
  <si>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</si>
  <si>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</si>
  <si>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</si>
  <si>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</si>
  <si>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</si>
  <si>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</si>
  <si>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</si>
  <si>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</si>
  <si>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</si>
  <si>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</si>
  <si>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</si>
  <si>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</si>
  <si>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</si>
  <si>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</si>
  <si>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</si>
  <si>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</si>
  <si>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</si>
  <si>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</si>
  <si>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</si>
  <si>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</si>
  <si>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</si>
  <si>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</si>
  <si>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</si>
  <si>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</si>
  <si>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</si>
  <si>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</si>
  <si>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</si>
  <si>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</si>
  <si>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</si>
  <si>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</si>
  <si>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</si>
  <si>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</si>
  <si>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</si>
  <si>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</si>
  <si>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</si>
  <si>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</si>
  <si>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</si>
  <si>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</si>
  <si>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</si>
  <si>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</si>
  <si>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</si>
  <si>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</si>
  <si>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</si>
  <si>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</si>
  <si>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</si>
  <si>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</si>
  <si>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</si>
  <si>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</si>
  <si>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</si>
  <si>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</si>
  <si>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</si>
  <si>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</si>
  <si>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</si>
  <si>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</si>
  <si>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</si>
  <si>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</si>
  <si>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</si>
  <si>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</si>
  <si>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</si>
  <si>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</si>
  <si>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</si>
  <si>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</si>
  <si>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</si>
  <si>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</si>
  <si>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</si>
  <si>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</si>
  <si>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</si>
  <si>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</si>
  <si>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</si>
  <si>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</si>
  <si>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</si>
  <si>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</si>
  <si>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</si>
  <si>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</si>
  <si>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</si>
  <si>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</si>
  <si>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</si>
  <si>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</si>
  <si>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</si>
  <si>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</si>
  <si>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</si>
  <si>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</si>
  <si>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</si>
  <si>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</si>
  <si>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</si>
  <si>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</si>
  <si>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</si>
  <si>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</si>
  <si>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</si>
  <si>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</si>
  <si>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</si>
  <si>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</si>
  <si>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</si>
  <si>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</si>
  <si>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</si>
  <si>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</si>
  <si>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</si>
  <si>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</si>
  <si>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</si>
  <si>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</si>
  <si>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</si>
  <si>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</si>
  <si>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</si>
  <si>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</si>
  <si>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</si>
  <si>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</si>
  <si>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</si>
  <si>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</si>
  <si>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</si>
  <si>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</si>
  <si>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</si>
  <si>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</si>
  <si>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</si>
  <si>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</si>
  <si>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</si>
  <si>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</si>
  <si>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</si>
  <si>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</si>
  <si>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</si>
  <si>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</si>
  <si>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</si>
  <si>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</si>
  <si>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</si>
  <si>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</si>
  <si>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</si>
  <si>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</si>
  <si>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</si>
  <si>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</si>
  <si>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</si>
  <si>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</si>
  <si>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</si>
  <si>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</si>
  <si>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</si>
  <si>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</si>
  <si>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</si>
  <si>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</si>
  <si>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</si>
  <si>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</si>
  <si>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</si>
  <si>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</si>
  <si>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</si>
  <si>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</si>
  <si>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</si>
  <si>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</si>
  <si>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</si>
  <si>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</si>
  <si>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</si>
  <si>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</si>
  <si>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</si>
  <si>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</si>
  <si>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</si>
  <si>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</si>
  <si>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</si>
  <si>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</si>
  <si>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</si>
  <si>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</si>
  <si>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</si>
  <si>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</si>
  <si>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</si>
  <si>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</si>
  <si>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</si>
  <si>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</si>
  <si>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</si>
  <si>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</si>
  <si>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</si>
  <si>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</si>
  <si>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</si>
  <si>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</si>
  <si>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</si>
  <si>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</si>
  <si>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</si>
  <si>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</si>
  <si>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</si>
  <si>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</si>
  <si>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</si>
  <si>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</si>
  <si>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</si>
  <si>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</si>
  <si>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</si>
  <si>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</si>
  <si>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</si>
  <si>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</si>
  <si>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</si>
  <si>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</si>
  <si>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</si>
  <si>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</si>
  <si>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</si>
  <si>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</si>
  <si>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</si>
  <si>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</si>
  <si>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</si>
  <si>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</si>
  <si>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</si>
  <si>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</si>
  <si>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</si>
  <si>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</si>
  <si>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</si>
  <si>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</si>
  <si>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</si>
  <si>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</si>
  <si>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</si>
  <si>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</si>
  <si>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</si>
  <si>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</si>
  <si>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</si>
  <si>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</si>
  <si>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</si>
  <si>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</si>
  <si>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</si>
  <si>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</si>
  <si>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</si>
  <si>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</si>
  <si>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</si>
  <si>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</si>
  <si>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</si>
  <si>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</si>
  <si>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</si>
  <si>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</si>
  <si>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</si>
  <si>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</si>
  <si>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</si>
  <si>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</si>
  <si>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</si>
  <si>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</si>
  <si>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</si>
  <si>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</si>
  <si>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</si>
  <si>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</si>
  <si>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</si>
  <si>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</si>
  <si>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</si>
  <si>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</si>
  <si>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</si>
  <si>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</si>
  <si>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</si>
  <si>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</si>
  <si>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</si>
  <si>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</si>
  <si>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</si>
  <si>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</si>
  <si>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</si>
  <si>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</si>
  <si>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</si>
  <si>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</si>
  <si>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</si>
  <si>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</si>
  <si>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</si>
  <si>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</si>
  <si>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</si>
  <si>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</si>
  <si>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</si>
  <si>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</si>
  <si>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</si>
  <si>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</si>
  <si>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</si>
  <si>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</si>
  <si>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</si>
  <si>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</si>
  <si>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</si>
  <si>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</si>
  <si>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</si>
  <si>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</si>
  <si>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</si>
  <si>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</si>
  <si>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</si>
  <si>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</si>
  <si>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</si>
  <si>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</si>
  <si>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</si>
  <si>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</si>
  <si>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</si>
  <si>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</si>
  <si>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</si>
  <si>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</si>
  <si>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</si>
  <si>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</si>
  <si>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</si>
  <si>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</si>
  <si>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</si>
  <si>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</si>
  <si>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</si>
  <si>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</si>
  <si>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</si>
  <si>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</si>
  <si>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</si>
  <si>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</si>
  <si>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</si>
  <si>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</si>
  <si>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</si>
  <si>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</si>
  <si>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</si>
  <si>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</si>
  <si>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</si>
  <si>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</si>
  <si>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</si>
  <si>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</si>
  <si>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</si>
  <si>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</si>
  <si>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</si>
  <si>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</si>
  <si>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</si>
  <si>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</si>
  <si>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</si>
  <si>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</si>
  <si>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</si>
  <si>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</si>
  <si>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</si>
  <si>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</si>
  <si>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</si>
  <si>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</si>
  <si>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</si>
  <si>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</si>
  <si>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</si>
  <si>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</si>
  <si>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</si>
  <si>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</si>
  <si>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</si>
  <si>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</si>
  <si>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</si>
  <si>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</si>
  <si>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</si>
  <si>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</si>
  <si>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</si>
  <si>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</si>
  <si>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</si>
  <si>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</si>
  <si>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</si>
  <si>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</si>
  <si>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</si>
  <si>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</si>
  <si>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</si>
  <si>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</si>
  <si>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</si>
  <si>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</si>
  <si>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</si>
  <si>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</si>
  <si>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</si>
  <si>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</si>
  <si>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</si>
  <si>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</si>
  <si>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</si>
  <si>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</si>
  <si>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</si>
  <si>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</si>
  <si>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</si>
  <si>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</si>
  <si>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</si>
  <si>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</si>
  <si>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</si>
  <si>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</si>
  <si>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</si>
  <si>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</si>
  <si>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</si>
  <si>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</si>
  <si>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</si>
  <si>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</si>
  <si>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</si>
  <si>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</si>
  <si>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</si>
  <si>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</si>
  <si>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</si>
  <si>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</si>
  <si>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</si>
  <si>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</si>
  <si>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</si>
  <si>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</si>
  <si>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</si>
  <si>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</si>
  <si>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</si>
  <si>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</si>
  <si>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</si>
  <si>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</si>
  <si>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</si>
  <si>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</si>
  <si>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</si>
  <si>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</si>
  <si>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</si>
  <si>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</si>
  <si>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</si>
  <si>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</si>
  <si>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</si>
  <si>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</si>
  <si>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</si>
  <si>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</si>
  <si>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</si>
  <si>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</si>
  <si>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</si>
  <si>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</si>
  <si>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</si>
  <si>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</si>
  <si>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</si>
  <si>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</si>
  <si>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</si>
  <si>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</si>
  <si>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</si>
  <si>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</si>
  <si>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</si>
  <si>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</si>
  <si>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</si>
  <si>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</si>
  <si>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</si>
  <si>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</si>
  <si>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</si>
  <si>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</si>
  <si>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</si>
  <si>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</si>
  <si>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</si>
  <si>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</si>
  <si>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</si>
  <si>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</si>
  <si>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</si>
  <si>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</si>
  <si>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</si>
  <si>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</si>
  <si>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</si>
  <si>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</si>
  <si>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</si>
  <si>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</si>
  <si>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</si>
  <si>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</si>
  <si>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</si>
  <si>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</si>
  <si>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</si>
  <si>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</si>
  <si>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</si>
  <si>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</si>
  <si>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</si>
  <si>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</si>
  <si>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</si>
  <si>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</si>
  <si>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</si>
  <si>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</si>
  <si>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</si>
  <si>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</si>
  <si>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</si>
  <si>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</si>
  <si>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</si>
  <si>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</si>
  <si>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</si>
  <si>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</si>
  <si>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</si>
  <si>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</si>
  <si>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</si>
  <si>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</si>
  <si>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</si>
  <si>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</si>
  <si>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</si>
  <si>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</si>
  <si>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</si>
  <si>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</si>
  <si>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</si>
  <si>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</si>
  <si>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</si>
  <si>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</si>
  <si>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</si>
  <si>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</si>
  <si>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</si>
  <si>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</si>
  <si>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</si>
  <si>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</si>
  <si>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</si>
  <si>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</si>
  <si>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</si>
  <si>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</si>
  <si>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</si>
  <si>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</si>
  <si>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</si>
  <si>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</si>
  <si>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</si>
  <si>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</si>
  <si>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</si>
  <si>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</si>
  <si>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</si>
  <si>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</si>
  <si>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</si>
  <si>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</si>
  <si>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</si>
  <si>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</si>
  <si>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</si>
  <si>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</si>
  <si>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</si>
  <si>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</si>
  <si>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</si>
  <si>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</si>
  <si>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</si>
  <si>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</si>
  <si>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</si>
  <si>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</si>
  <si>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</si>
  <si>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</si>
  <si>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</si>
  <si>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</si>
  <si>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</si>
  <si>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</si>
  <si>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</si>
  <si>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</si>
  <si>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</si>
  <si>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</si>
  <si>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</si>
  <si>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</si>
  <si>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</si>
  <si>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</si>
  <si>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</si>
  <si>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</si>
  <si>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</si>
  <si>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</si>
  <si>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</si>
  <si>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</si>
  <si>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</si>
  <si>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</si>
  <si>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</si>
  <si>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</si>
  <si>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</si>
  <si>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</si>
  <si>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</si>
  <si>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</si>
  <si>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</si>
  <si>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</si>
  <si>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</si>
  <si>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</si>
  <si>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</si>
  <si>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</si>
  <si>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</si>
  <si>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</si>
  <si>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</si>
  <si>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</si>
  <si>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</si>
  <si>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</si>
  <si>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</si>
  <si>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</si>
  <si>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</si>
  <si>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</si>
  <si>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</si>
  <si>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</si>
  <si>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</si>
  <si>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</si>
  <si>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</si>
  <si>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</si>
  <si>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</si>
  <si>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</si>
  <si>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</si>
  <si>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</si>
  <si>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</si>
  <si>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</si>
  <si>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</si>
  <si>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</si>
  <si>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</si>
  <si>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</si>
  <si>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</si>
  <si>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</si>
  <si>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</si>
  <si>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</si>
  <si>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</si>
  <si>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</si>
  <si>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</si>
  <si>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</si>
  <si>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</si>
  <si>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</si>
  <si>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</si>
  <si>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</si>
  <si>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</si>
  <si>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</si>
  <si>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</si>
  <si>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</si>
  <si>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</si>
  <si>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</si>
  <si>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</si>
  <si>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</si>
  <si>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</si>
  <si>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</si>
  <si>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</si>
  <si>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</si>
  <si>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</si>
  <si>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</si>
  <si>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</si>
  <si>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</si>
  <si>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</si>
  <si>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</si>
  <si>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</si>
  <si>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</si>
  <si>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</si>
  <si>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</si>
  <si>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</si>
  <si>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</si>
  <si>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</si>
  <si>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</si>
  <si>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</si>
  <si>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</si>
  <si>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</si>
  <si>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</si>
  <si>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</si>
  <si>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</si>
  <si>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</si>
  <si>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</si>
  <si>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</si>
  <si>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</si>
  <si>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</si>
  <si>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</si>
  <si>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</si>
  <si>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</si>
  <si>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</si>
  <si>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</si>
  <si>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</si>
  <si>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</si>
  <si>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</si>
  <si>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</si>
  <si>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</si>
  <si>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</si>
  <si>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</si>
  <si>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</si>
  <si>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</si>
  <si>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</si>
  <si>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</si>
  <si>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</si>
  <si>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</si>
  <si>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</si>
  <si>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</si>
  <si>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</si>
  <si>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</si>
  <si>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</si>
  <si>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</si>
  <si>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</si>
  <si>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</si>
  <si>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</si>
  <si>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</si>
  <si>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</si>
  <si>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</si>
  <si>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</si>
  <si>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</si>
  <si>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</si>
  <si>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</si>
  <si>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</si>
  <si>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</si>
  <si>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</si>
  <si>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</si>
  <si>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</si>
  <si>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</si>
  <si>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</si>
  <si>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</si>
  <si>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</si>
  <si>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</si>
  <si>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</si>
  <si>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</si>
  <si>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</si>
  <si>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</si>
  <si>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</si>
  <si>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</si>
  <si>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</si>
  <si>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</si>
  <si>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</si>
  <si>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</si>
  <si>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</si>
  <si>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</si>
  <si>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</si>
  <si>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</si>
  <si>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</si>
  <si>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</si>
  <si>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</si>
  <si>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</si>
  <si>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</si>
  <si>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</si>
  <si>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</si>
  <si>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</si>
  <si>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</si>
  <si>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</si>
  <si>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</si>
  <si>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</si>
  <si>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</si>
  <si>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</si>
  <si>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</si>
  <si>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</si>
  <si>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</si>
  <si>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</si>
  <si>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</si>
  <si>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</si>
  <si>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</si>
  <si>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</si>
  <si>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</si>
  <si>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</si>
  <si>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</si>
  <si>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</si>
  <si>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</si>
  <si>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</si>
  <si>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</si>
  <si>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</si>
  <si>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</si>
  <si>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</si>
  <si>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</si>
  <si>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</si>
  <si>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</si>
  <si>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</si>
  <si>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</si>
  <si>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</si>
  <si>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</si>
  <si>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</si>
  <si>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</si>
  <si>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</si>
  <si>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</si>
  <si>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</si>
  <si>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</si>
  <si>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</si>
  <si>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</si>
  <si>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</si>
  <si>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</si>
  <si>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</si>
  <si>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</si>
  <si>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</si>
  <si>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</si>
  <si>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</si>
  <si>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</si>
  <si>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</si>
  <si>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</si>
  <si>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</si>
  <si>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</si>
  <si>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</si>
  <si>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</si>
  <si>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</si>
  <si>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</si>
  <si>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</si>
  <si>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</si>
  <si>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</si>
  <si>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</si>
  <si>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</si>
  <si>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</si>
  <si>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</si>
  <si>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</si>
  <si>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</si>
  <si>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</si>
  <si>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</si>
  <si>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</si>
  <si>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</si>
  <si>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</si>
  <si>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</si>
  <si>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</si>
  <si>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</si>
  <si>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</si>
  <si>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</si>
  <si>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</si>
  <si>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</si>
  <si>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</si>
  <si>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</si>
  <si>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</si>
  <si>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</si>
  <si>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</si>
  <si>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</si>
  <si>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</si>
  <si>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</si>
  <si>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</si>
  <si>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</si>
  <si>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</si>
  <si>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</si>
  <si>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</si>
  <si>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</si>
  <si>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</si>
  <si>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</si>
  <si>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</si>
  <si>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</si>
  <si>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</si>
  <si>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</si>
  <si>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</si>
  <si>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</si>
  <si>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</si>
  <si>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</si>
  <si>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</si>
  <si>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</si>
  <si>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</si>
  <si>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</si>
  <si>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</si>
  <si>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</si>
  <si>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</si>
  <si>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</si>
  <si>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</si>
  <si>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</si>
  <si>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</si>
  <si>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</si>
  <si>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</si>
  <si>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</si>
  <si>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</si>
  <si>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</si>
  <si>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</si>
  <si>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</si>
  <si>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</si>
  <si>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</si>
  <si>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</si>
  <si>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</si>
  <si>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</si>
  <si>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</si>
  <si>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</si>
  <si>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</si>
  <si>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</si>
  <si>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</si>
  <si>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</si>
  <si>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</si>
  <si>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</si>
  <si>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</si>
  <si>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</si>
  <si>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</si>
  <si>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</si>
  <si>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</si>
  <si>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</si>
  <si>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</si>
  <si>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</si>
  <si>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</si>
  <si>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</si>
  <si>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</si>
  <si>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</si>
  <si>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</si>
  <si>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</si>
  <si>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</si>
  <si>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</si>
  <si>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</si>
  <si>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</si>
  <si>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</si>
  <si>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</si>
  <si>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</si>
  <si>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</si>
  <si>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</si>
  <si>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</si>
  <si>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</si>
  <si>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</si>
  <si>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</si>
  <si>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</si>
  <si>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</si>
  <si>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</si>
  <si>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</si>
  <si>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</si>
  <si>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</si>
  <si>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</si>
  <si>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</si>
  <si>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</si>
  <si>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</si>
  <si>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</si>
  <si>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</si>
  <si>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</si>
  <si>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</si>
  <si>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</si>
  <si>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</si>
  <si>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</si>
  <si>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</si>
  <si>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</si>
  <si>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</si>
  <si>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</si>
  <si>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</si>
  <si>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</si>
  <si>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</si>
  <si>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</si>
  <si>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</si>
  <si>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</si>
  <si>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</si>
  <si>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</si>
  <si>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</si>
  <si>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</si>
  <si>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</si>
  <si>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</si>
  <si>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</si>
  <si>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</si>
  <si>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</si>
  <si>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</si>
  <si>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</si>
  <si>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</si>
  <si>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</si>
  <si>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</si>
  <si>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</si>
  <si>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</si>
  <si>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</si>
  <si>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</si>
  <si>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</si>
  <si>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</si>
  <si>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</si>
  <si>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</si>
  <si>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</si>
  <si>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</si>
  <si>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</si>
  <si>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</si>
  <si>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</si>
  <si>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</si>
  <si>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</si>
  <si>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</si>
  <si>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</si>
  <si>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</si>
  <si>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</si>
  <si>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</si>
  <si>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</si>
  <si>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</si>
  <si>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</si>
  <si>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</si>
  <si>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</si>
  <si>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</si>
  <si>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</si>
  <si>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</si>
  <si>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</si>
  <si>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</si>
  <si>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</si>
  <si>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</si>
  <si>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</si>
  <si>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</si>
  <si>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</si>
  <si>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</si>
  <si>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</si>
  <si>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</si>
  <si>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</si>
  <si>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</si>
  <si>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</si>
  <si>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</si>
  <si>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</si>
  <si>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</si>
  <si>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</si>
  <si>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</si>
  <si>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</si>
  <si>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</si>
  <si>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</si>
  <si>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</si>
  <si>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</si>
  <si>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</si>
  <si>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</si>
  <si>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</si>
  <si>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</si>
  <si>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</si>
  <si>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</si>
  <si>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</si>
  <si>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</si>
  <si>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</si>
  <si>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</si>
  <si>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</si>
  <si>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</si>
  <si>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</si>
  <si>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</si>
  <si>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</si>
  <si>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</si>
  <si>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</si>
  <si>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</si>
  <si>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</si>
  <si>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</si>
  <si>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</si>
  <si>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</si>
  <si>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</si>
  <si>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</si>
  <si>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</si>
  <si>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</si>
  <si>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</si>
  <si>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</si>
  <si>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</si>
  <si>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</si>
  <si>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</si>
  <si>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</si>
  <si>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</si>
  <si>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</si>
  <si>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</si>
  <si>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</si>
  <si>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</si>
  <si>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</si>
  <si>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</si>
  <si>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</si>
  <si>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</si>
  <si>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</si>
  <si>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</si>
  <si>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</si>
  <si>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</si>
  <si>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</si>
  <si>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</si>
  <si>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</si>
  <si>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</si>
  <si>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</si>
  <si>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</si>
  <si>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</si>
  <si>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</si>
  <si>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</si>
  <si>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</si>
  <si>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</si>
  <si>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</si>
  <si>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</si>
  <si>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</si>
  <si>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</si>
  <si>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</si>
  <si>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</si>
  <si>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</si>
  <si>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</si>
  <si>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</si>
  <si>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</si>
  <si>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</si>
  <si>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</si>
  <si>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</si>
  <si>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</si>
  <si>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</si>
  <si>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</si>
  <si>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</si>
  <si>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</si>
  <si>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</si>
  <si>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</si>
  <si>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</si>
  <si>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</si>
  <si>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</si>
  <si>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</si>
  <si>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</si>
  <si>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</si>
  <si>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</si>
  <si>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</si>
  <si>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</si>
  <si>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</si>
  <si>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</si>
  <si>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</si>
  <si>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</si>
  <si>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</si>
  <si>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</si>
  <si>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</si>
  <si>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</si>
  <si>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</si>
  <si>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</si>
  <si>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</si>
  <si>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</si>
  <si>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</si>
  <si>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</si>
  <si>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</si>
  <si>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</si>
  <si>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</si>
  <si>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</si>
  <si>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</si>
  <si>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</si>
  <si>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</si>
  <si>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</si>
  <si>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</si>
  <si>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</si>
  <si>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</si>
  <si>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</si>
  <si>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</si>
  <si>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</si>
  <si>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</si>
  <si>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</si>
  <si>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</si>
  <si>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</si>
  <si>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</si>
  <si>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</si>
  <si>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</si>
  <si>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</si>
  <si>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</si>
  <si>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</si>
  <si>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</si>
  <si>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</si>
  <si>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</si>
  <si>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</si>
  <si>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</si>
  <si>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</si>
  <si>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</si>
  <si>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</si>
  <si>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</si>
  <si>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</si>
  <si>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</si>
  <si>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</si>
  <si>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</si>
  <si>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</si>
  <si>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</si>
  <si>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</si>
  <si>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</si>
  <si>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</si>
  <si>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</si>
  <si>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</si>
  <si>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</si>
  <si>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</si>
  <si>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</si>
  <si>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</si>
  <si>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</si>
  <si>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</si>
  <si>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</si>
  <si>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</si>
  <si>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</si>
  <si>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</si>
  <si>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</si>
  <si>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</si>
  <si>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</si>
  <si>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</si>
  <si>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</si>
  <si>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</si>
  <si>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</si>
  <si>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</si>
  <si>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</si>
  <si>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</si>
  <si>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</si>
  <si>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</si>
  <si>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</si>
  <si>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</si>
  <si>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</si>
  <si>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</si>
  <si>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</si>
  <si>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</si>
  <si>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</si>
  <si>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</si>
  <si>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</si>
  <si>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</si>
  <si>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</si>
  <si>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</si>
  <si>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</si>
  <si>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</si>
  <si>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</si>
  <si>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</si>
  <si>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</si>
  <si>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</si>
  <si>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</si>
  <si>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</si>
  <si>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</si>
  <si>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</si>
  <si>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</si>
  <si>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</si>
  <si>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</si>
  <si>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</si>
  <si>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</si>
  <si>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</si>
  <si>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</si>
  <si>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</si>
  <si>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</si>
  <si>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</si>
  <si>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</si>
  <si>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</si>
  <si>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</si>
  <si>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</si>
  <si>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</si>
  <si>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</si>
  <si>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</si>
  <si>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</si>
  <si>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</si>
  <si>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</si>
  <si>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</si>
  <si>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</si>
  <si>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</si>
  <si>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</si>
  <si>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</si>
  <si>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</si>
  <si>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</si>
  <si>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</si>
  <si>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</si>
  <si>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</si>
  <si>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</si>
  <si>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</si>
  <si>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</si>
  <si>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</si>
  <si>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</si>
  <si>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</si>
  <si>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</si>
  <si>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</si>
  <si>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</si>
  <si>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</si>
  <si>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</si>
  <si>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</si>
  <si>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</si>
  <si>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</si>
  <si>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</si>
  <si>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</si>
  <si>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</si>
  <si>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</si>
  <si>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</si>
  <si>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</si>
  <si>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</si>
  <si>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</si>
  <si>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</si>
  <si>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</si>
  <si>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</si>
  <si>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</si>
  <si>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</si>
  <si>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</si>
  <si>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</si>
  <si>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</si>
  <si>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</si>
  <si>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</si>
  <si>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</si>
  <si>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</si>
  <si>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</si>
  <si>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</si>
  <si>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</si>
  <si>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</si>
  <si>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</si>
  <si>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</si>
  <si>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</si>
  <si>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</si>
  <si>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</si>
  <si>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</si>
  <si>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</si>
  <si>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</si>
  <si>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</si>
  <si>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</si>
  <si>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</si>
  <si>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</si>
  <si>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</si>
  <si>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</si>
  <si>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</si>
  <si>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</si>
  <si>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</si>
  <si>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</si>
  <si>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</si>
  <si>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</si>
  <si>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</si>
  <si>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</si>
  <si>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</si>
  <si>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</si>
  <si>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</si>
  <si>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</si>
  <si>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</si>
  <si>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</si>
  <si>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</si>
  <si>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</si>
  <si>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</si>
  <si>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</si>
  <si>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</si>
  <si>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</si>
  <si>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</si>
  <si>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</si>
  <si>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</si>
  <si>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</si>
  <si>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</si>
  <si>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</si>
  <si>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</si>
  <si>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</si>
  <si>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</si>
  <si>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</si>
  <si>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</si>
  <si>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</si>
  <si>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</si>
  <si>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</si>
  <si>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</si>
  <si>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</si>
  <si>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</si>
  <si>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</si>
  <si>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</si>
  <si>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</si>
  <si>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</si>
  <si>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</si>
  <si>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</si>
  <si>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</si>
  <si>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</si>
  <si>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</si>
  <si>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</si>
  <si>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</si>
  <si>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</si>
  <si>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</si>
  <si>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</si>
  <si>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</si>
  <si>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</si>
  <si>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</si>
  <si>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</si>
  <si>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</si>
  <si>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</si>
  <si>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</si>
  <si>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</si>
  <si>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</si>
  <si>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</si>
  <si>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</si>
  <si>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</si>
  <si>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</si>
  <si>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</si>
  <si>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</si>
  <si>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</si>
  <si>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</si>
  <si>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</si>
  <si>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</si>
  <si>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</si>
  <si>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</si>
  <si>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</si>
  <si>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</si>
  <si>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</si>
  <si>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</si>
  <si>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</si>
  <si>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</si>
  <si>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</si>
  <si>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</si>
  <si>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</si>
  <si>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</si>
  <si>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</si>
  <si>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</si>
  <si>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</si>
  <si>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</si>
  <si>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</si>
  <si>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</si>
  <si>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</si>
  <si>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</si>
  <si>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</si>
  <si>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</si>
  <si>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</si>
  <si>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</si>
  <si>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</si>
  <si>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</si>
  <si>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</si>
  <si>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</si>
  <si>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</si>
  <si>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</si>
  <si>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</si>
  <si>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</si>
  <si>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</si>
  <si>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</si>
  <si>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</si>
  <si>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</si>
  <si>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</si>
  <si>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</si>
  <si>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</si>
  <si>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</si>
  <si>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</si>
  <si>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</si>
  <si>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</si>
  <si>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</si>
  <si>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</si>
  <si>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</si>
  <si>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</si>
  <si>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</si>
  <si>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</si>
  <si>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</si>
  <si>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</si>
  <si>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</si>
  <si>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</si>
  <si>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</si>
  <si>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</si>
  <si>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</si>
  <si>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</si>
  <si>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</si>
  <si>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</si>
  <si>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</si>
  <si>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</si>
  <si>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</si>
  <si>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</si>
  <si>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</si>
  <si>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</si>
  <si>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</si>
  <si>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</si>
  <si>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</si>
  <si>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</si>
  <si>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</si>
  <si>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</si>
  <si>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</si>
  <si>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</si>
  <si>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</si>
  <si>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</si>
  <si>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</si>
  <si>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</si>
  <si>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</si>
  <si>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</si>
  <si>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</si>
  <si>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</si>
  <si>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</si>
  <si>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</si>
  <si>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</si>
  <si>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</si>
  <si>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</si>
  <si>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</si>
  <si>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Maria Carolina Perdomo Galindo</t>
  </si>
  <si>
    <t>Carrera 22 # 143 - 11</t>
  </si>
  <si>
    <t>3142397472</t>
  </si>
  <si>
    <t>Bogotá Carrera 22 # 143 - 11</t>
  </si>
  <si>
    <t>gestiondeoportunidades@cid.org.co</t>
  </si>
  <si>
    <t>Convenio de Asociación No. M671 -2013</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</si>
  <si>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</si>
  <si>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FUNDACION BANCOLOMBIA</t>
  </si>
  <si>
    <t>MINISTERIO DEL INTERIOR - CORPORACIÓN MINUTO DE DIOS</t>
  </si>
  <si>
    <t>Contrato No. 279-2007</t>
  </si>
  <si>
    <t>MEN: MINISTERIO DE EDUCACION NACIONAL</t>
  </si>
  <si>
    <t>INSTITUTO COLOMBIANO DE BIENESTAR FAMILIAR</t>
  </si>
  <si>
    <t>Implementar entre el año 2007 y 2008, el modelo Círculos de Aprendizaje en la Zona 1 Putumayo (Mocoa y Puerto Asís), Zona 5 Chocó (Quibdó, Istmina y Bagadó) y Zona 7 Cundinamarca (Bogotá y Soacha), como una alternativa educativa flexible, pertinente y ampliación de cobertura con calidad propiciando el acceso a la educación básica primaria,prioritariamente de los niños, niñas y jóvenes en situación de desplazamiento y condición de vulnerabilidad, desescolarizados y en extraedad.</t>
  </si>
  <si>
    <t>Fundacion dividiendo por colombia</t>
  </si>
  <si>
    <t>Visión Mundial Colombia el buen trato</t>
  </si>
  <si>
    <t>Contrato prestación de servicios No. ID.4562</t>
  </si>
  <si>
    <t>Contrato prestación de servicios No. 2011 ID 4562,11</t>
  </si>
  <si>
    <t>Convenio entre la Fundación Colombia y LA CID</t>
  </si>
  <si>
    <t>Contrato de Consultoría No. 0575</t>
  </si>
  <si>
    <t>Contrato de Prestación de Servicios-2014</t>
  </si>
  <si>
    <t>Contrato de consultoría 100-COL-FY16</t>
  </si>
  <si>
    <t>Contrato prestación de servicios N° 4161</t>
  </si>
  <si>
    <t>Contrato de prestación de servicios No. 4162-2016</t>
  </si>
  <si>
    <t>Contrato de Consultoría N° 1970</t>
  </si>
  <si>
    <t>Convenio Asociación N°. 1932</t>
  </si>
  <si>
    <t>Convenio Asociacion No.. 392091</t>
  </si>
  <si>
    <t>Convenio de Asociación No. 1024427 de 10-07-2019</t>
  </si>
  <si>
    <t>Contrato de aporte No. 11-1295-2109</t>
  </si>
  <si>
    <t>FUNDACION DIVIDIENDO POR COLOMBIA</t>
  </si>
  <si>
    <t>VISION MUNDIAL COLOMBIA</t>
  </si>
  <si>
    <t>FUNDACIÓN CORONA</t>
  </si>
  <si>
    <t>FUNDACIÓN SALDARRIAGA CONCHA</t>
  </si>
  <si>
    <t>CNR: CONSEJO NORUEGO PARA LOS REFUGIADOS</t>
  </si>
  <si>
    <t>FUNDACION PLAN INTERNACIONAL</t>
  </si>
  <si>
    <t>ALCALDIA DISTRITAL DE BOGOTA: SECRETRIA DE EDUCACION</t>
  </si>
  <si>
    <t>El diseño operativo de una experiencia piloto de atención integral a la niñez dentro de un contexto de desarrollo local.</t>
  </si>
  <si>
    <t>Diseñar a partir del diagnostico de las relaciones intrafamiliares que promueven o no el buen trato, la escuela de familia a ser implementadas en las comunidades donde interactura Vision Mundial a fin de promover una cultura de paz por medio del buen trato cotifdiano, de acuerdo a los propositos, tematicas y metodologias recursos y crinograma planteados en la porpuesta presentada.</t>
  </si>
  <si>
    <t>Ejecutar todas las actividades derivadas del proyecto Buenos Padres Buen Comienzo Cundinamarca durante el año 2010 beneficiando a 200 colaboradores y sus esposos (as) vinculados a las plantasde Revestimientos Corona en los municipios de Sopó, Madrid (Cundinamarca) y la ciudad de Bogotá.</t>
  </si>
  <si>
    <t>Implementación del programa en cuatro nuevos grupos en los municipios de Bogotá, Sopó, Soacha e Ibagué</t>
  </si>
  <si>
    <t>LA CID realizará un acompañamiento calificado en el desarrollo en implementación del programa para la formación del equipo de voluntarios de la Fundación Bancolombia en temas relacionados con educación de poblaciones vulnerables, recreación y acompañamiento recreativo en las ciudades de Medellín, Bogotá, Cali, Pereira, Armenia, Pasto, B/quilla, Cartagena, B/manga, Cúcuta, Neiva e Ibagué.</t>
  </si>
  <si>
    <t>Coordinar la construcción participativa, la socialización y el ajuste en práctica de un "modelo o propuesta de acompañamiento a familias con enfoque diferencial en discapacidad", en el marco de la estrategia nacional de" Cero a Siempre" y de los respectivos lineamientos de familia, en coordinación con las demás personas e instituciones designadas en el convenio de cooperación, para el impulso de estrategia de atención integral a la primera infancia con enfoque diferencial. Y realizar la prueba del modelo en dos municipios seleccionados conjuntamente con la FSC.</t>
  </si>
  <si>
    <t>Realizar la revisión, ajuste y/o diseñar del material educativo construido por el NRC para la formación docente en la implementación de Modelos Educativos Flexibles, garantizando la consolidación final de los 6 módulos entregados por NRC y un modulo adicional dirigidos a la formación de formadores para la implementación y la institucionalización</t>
  </si>
  <si>
    <t>Elaboracion de lineamientos tecnicos en acompañamiento a las familias con niñosy niñas en primera infancia de la estrategia de cero a siempre II) las situaciones de maltrato , abuso y violencia intrafamiliar a las que estan expuestos los niños y las niñas em primera infancia y su abordaje en el marco de la atencion integral.</t>
  </si>
  <si>
    <t>Implementar el modelo educativo flexible Grupos Juveniles Creativos para dar continuidad en la atención educativa de población en condición de extraedad vulnerable y diversa</t>
  </si>
  <si>
    <t>Implementar metodologias educativas flexibles para la atencion de población en condición de extraedad vulnerable y diversa</t>
  </si>
  <si>
    <t>Desarrollar la estrategia pedagógica flexible y pertinente de atención educativa formal de la secretaría de educación, diseñada para adolescentes y jóvenes vinculados al sistema de responsabilidad penal para adolescentes, a través de metologias educativas flexibles, los centros de forjar de Bogotá D.C en el marco del proyecto 1053 oportunidades de aprendizaje desde el enfoque diferencial.</t>
  </si>
  <si>
    <t>Aunar esfuerzos en términos técnicos, pedagógicos, administrativos y de gestión para la implementación de estrategias educativas flexibles para. personas jóvenes y adultas de especial protección constitucional y aquellas que por su condición de vulnerabilidad requieren des metodologías específicas para garantizar el inicio y/o continuidad de su trayectoria educativa desde ciclo 1 (alfabetización) hasta ciclo 6 en ciclos lectivos especiales integrados.</t>
  </si>
  <si>
    <t>Contribuir en la implementación de estrategias educativas flexibles para personas jóvenes y aduitas de especial protección constitucional y aquellas que por su condición de vulnerabilidad requieren de metodologías específicas para garantizar la continuidad de su trayectoria educativa,</t>
  </si>
  <si>
    <t>Brindar la oferta educativa formal y pertinente a la población vinculada al Sistema de Responsabilidad Penal Adolescentes en el Distrito Capital con medida privativas de la libertas, a través de estrategias educativas Flexibles en el marco del desarrollo de las habilidades socioemocionales proyecto de vida y plan de carrera.</t>
  </si>
  <si>
    <t>Prestar el servicio de acompañamiento psicosocial, familiar y comunitario de la dirección de familias y comunidades para y implementar la modalidad mi familia cuyo objetivo es" Fortalecer a las familias para promover la protección integral de los niños, niñas y adolescentes y contribuir a la prevención de violencia , negligencia o abusos en su contra; a a través del modelo de atención urbana.</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</si>
  <si>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</si>
  <si>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</si>
  <si>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</si>
  <si>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2021-11-10000201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</si>
</sst>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1" fillId="0" borderId="9" xfId="0" applyFont="1" applyBorder="1" applyAlignment="1">
      <alignment horizontal="left" vertical="center"/>
    </xf>
    <xf numFmtId="0" fontId="3" fillId="0" borderId="55" xfId="0" applyFont="1" applyBorder="1"/>
    <xf numFmtId="0" fontId="3" fillId="0" borderId="10" xfId="0" applyFont="1" applyBorder="1"/>
    <xf numFmtId="0" fontId="7" fillId="4"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1" fillId="4" borderId="34" xfId="0" applyFont="1" applyFill="1" applyBorder="1" applyAlignment="1">
      <alignment horizontal="left" vertical="center" wrapText="1"/>
    </xf>
    <xf numFmtId="0" fontId="1" fillId="0" borderId="0" xfId="0" applyFont="1" applyAlignment="1">
      <alignment horizontal="left" vertical="center"/>
    </xf>
    <xf numFmtId="0" fontId="0" fillId="0" borderId="0" xfId="0" applyFont="1" applyAlignment="1"/>
    <xf numFmtId="0" fontId="18" fillId="0" borderId="0" xfId="0" applyFont="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0" xfId="0" applyFont="1" applyAlignment="1">
      <alignment horizontal="right" vertical="center"/>
    </xf>
    <xf numFmtId="0" fontId="2" fillId="0" borderId="1" xfId="0" applyFont="1" applyBorder="1" applyAlignment="1">
      <alignment horizontal="center" vertical="center" wrapText="1"/>
    </xf>
    <xf numFmtId="0" fontId="3" fillId="0" borderId="7" xfId="0" applyFont="1" applyBorder="1"/>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3" fillId="0" borderId="28" xfId="0" applyFont="1" applyBorder="1"/>
    <xf numFmtId="0" fontId="13" fillId="0" borderId="7" xfId="0" applyFont="1" applyBorder="1" applyAlignment="1">
      <alignment horizontal="center" vertical="center" wrapText="1"/>
    </xf>
    <xf numFmtId="0" fontId="1" fillId="0" borderId="0" xfId="0" applyFont="1" applyAlignment="1">
      <alignment horizontal="center" vertical="center"/>
    </xf>
    <xf numFmtId="49" fontId="1" fillId="6" borderId="34" xfId="0" applyNumberFormat="1" applyFont="1" applyFill="1" applyBorder="1" applyAlignment="1">
      <alignment horizontal="center" vertical="center" wrapText="1"/>
    </xf>
    <xf numFmtId="49" fontId="17" fillId="4" borderId="34" xfId="0" applyNumberFormat="1" applyFont="1" applyFill="1" applyBorder="1" applyAlignment="1">
      <alignment horizontal="center"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3" fillId="0" borderId="8" xfId="0" applyFont="1" applyBorder="1"/>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7" fillId="0" borderId="0" xfId="0" applyFont="1" applyAlignment="1">
      <alignment horizontal="left" vertical="center"/>
    </xf>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xr9:uid="{00000000-0011-0000-FFFF-FFFF00000000}">
      <tableStyleElement type="headerRow" dxfId="8"/>
      <tableStyleElement type="firstRowStripe" dxfId="7"/>
      <tableStyleElement type="secondRowStripe" dxfId="6"/>
    </tableStyle>
    <tableStyle name="MI_Oferente_Singular-style 2" pivot="0" count="3" xr9:uid="{00000000-0011-0000-FFFF-FFFF01000000}">
      <tableStyleElement type="headerRow" dxfId="5"/>
      <tableStyleElement type="firstRowStripe" dxfId="4"/>
      <tableStyleElement type="secondRowStripe" dxfId="3"/>
    </tableStyle>
    <tableStyle name="MI_Oferente_Singular-style 3" pivot="0" count="3" xr9:uid="{00000000-0011-0000-FFFF-FFFF02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ito/Downloads/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I19:N35">
  <tableColumns count="6">
    <tableColumn id="1" xr3:uid="{00000000-0010-0000-0000-000001000000}" name="Departamento"/>
    <tableColumn id="2" xr3:uid="{00000000-0010-0000-0000-000002000000}" name="Municipio"/>
    <tableColumn id="3" xr3:uid="{00000000-0010-0000-0000-000003000000}" name="Valor invitación"/>
    <tableColumn id="4" xr3:uid="{00000000-0010-0000-0000-000004000000}" name="Fecha inicio"/>
    <tableColumn id="5" xr3:uid="{00000000-0010-0000-0000-000005000000}" name="Fecha final"/>
    <tableColumn id="6" xr3:uid="{00000000-0010-0000-0000-000006000000}"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13:O160">
  <tableColumns count="15">
    <tableColumn id="1" xr3:uid="{00000000-0010-0000-0100-000001000000}" name="No."/>
    <tableColumn id="2" xr3:uid="{00000000-0010-0000-0100-000002000000}" name="Entidad contratante"/>
    <tableColumn id="3" xr3:uid="{00000000-0010-0000-0100-000003000000}" name="Sector"/>
    <tableColumn id="4" xr3:uid="{00000000-0010-0000-0100-000004000000}" name="Número de contrato"/>
    <tableColumn id="5" xr3:uid="{00000000-0010-0000-0100-000005000000}" name="Fecha  Inicio (dd/mm/aaaa)"/>
    <tableColumn id="6" xr3:uid="{00000000-0010-0000-0100-000006000000}" name="Fecha  terminación (dd/mm/aaaa)"/>
    <tableColumn id="7" xr3:uid="{00000000-0010-0000-0100-000007000000}" name="Experiencia (meses)"/>
    <tableColumn id="8" xr3:uid="{00000000-0010-0000-0100-000008000000}" name="Objeto del contrato"/>
    <tableColumn id="9" xr3:uid="{00000000-0010-0000-0100-000009000000}" name="Departamento"/>
    <tableColumn id="10" xr3:uid="{00000000-0010-0000-0100-00000A000000}" name="Municipio"/>
    <tableColumn id="11" xr3:uid="{00000000-0010-0000-0100-00000B000000}" name="Valor del contrato"/>
    <tableColumn id="12" xr3:uid="{00000000-0010-0000-0100-00000C000000}" name="Valor en SMMLV"/>
    <tableColumn id="13" xr3:uid="{00000000-0010-0000-0100-00000D000000}" name="Unión Temporal / Consorcio"/>
    <tableColumn id="14" xr3:uid="{00000000-0010-0000-0100-00000E000000}" name="% participación"/>
    <tableColumn id="15" xr3:uid="{00000000-0010-0000-0100-00000F000000}" name="Estado"/>
  </tableColumns>
  <tableStyleInfo name="MI_Oferente_Singular-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47:O107">
  <tableColumns count="15">
    <tableColumn id="1" xr3:uid="{00000000-0010-0000-0200-000001000000}" name="No."/>
    <tableColumn id="2" xr3:uid="{00000000-0010-0000-0200-000002000000}" name="Entidad contratante"/>
    <tableColumn id="3" xr3:uid="{00000000-0010-0000-0200-000003000000}" name="Sector"/>
    <tableColumn id="4" xr3:uid="{00000000-0010-0000-0200-000004000000}" name="Número de contrato"/>
    <tableColumn id="5" xr3:uid="{00000000-0010-0000-0200-000005000000}" name="Fecha  Inicio (dd/mm/aaaa)"/>
    <tableColumn id="6" xr3:uid="{00000000-0010-0000-0200-000006000000}" name="Fecha  terminación (dd/mm/aaaa)"/>
    <tableColumn id="7" xr3:uid="{00000000-0010-0000-0200-000007000000}" name="Experiencia (meses)"/>
    <tableColumn id="8" xr3:uid="{00000000-0010-0000-0200-000008000000}" name="Objeto del contrato"/>
    <tableColumn id="9" xr3:uid="{00000000-0010-0000-0200-000009000000}" name="Departamento"/>
    <tableColumn id="10" xr3:uid="{00000000-0010-0000-0200-00000A000000}" name="Municipio"/>
    <tableColumn id="11" xr3:uid="{00000000-0010-0000-0200-00000B000000}" name="Valor del contrato"/>
    <tableColumn id="12" xr3:uid="{00000000-0010-0000-0200-00000C000000}" name="Unión Temporal / Consorcio"/>
    <tableColumn id="13" xr3:uid="{00000000-0010-0000-0200-00000D000000}" name="% participación"/>
    <tableColumn id="14" xr3:uid="{00000000-0010-0000-0200-00000E000000}" name="Estado"/>
    <tableColumn id="15" xr3:uid="{00000000-0010-0000-0200-00000F000000}"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showGridLines="0" tabSelected="1" view="pageBreakPreview" zoomScale="60" zoomScaleNormal="40" workbookViewId="0">
      <selection activeCell="F183" sqref="F183"/>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4.125"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44" t="s">
        <v>0</v>
      </c>
      <c r="D2" s="138"/>
      <c r="E2" s="138"/>
      <c r="F2" s="138"/>
      <c r="G2" s="138"/>
      <c r="H2" s="138"/>
      <c r="I2" s="138"/>
      <c r="J2" s="138"/>
      <c r="K2" s="138"/>
      <c r="L2" s="146" t="s">
        <v>1</v>
      </c>
      <c r="M2" s="147"/>
      <c r="N2" s="148" t="s">
        <v>2</v>
      </c>
      <c r="O2" s="149"/>
      <c r="P2" s="1"/>
      <c r="Q2" s="1"/>
      <c r="R2" s="1"/>
      <c r="S2" s="1"/>
      <c r="T2" s="1"/>
      <c r="U2" s="1"/>
      <c r="V2" s="1"/>
      <c r="W2" s="1"/>
      <c r="X2" s="1"/>
      <c r="Y2" s="1"/>
      <c r="Z2" s="1"/>
      <c r="AA2" s="1"/>
      <c r="AB2" s="1"/>
    </row>
    <row r="3" spans="1:28" ht="33" customHeight="1" x14ac:dyDescent="0.2">
      <c r="A3" s="4"/>
      <c r="B3" s="5"/>
      <c r="C3" s="145"/>
      <c r="D3" s="132"/>
      <c r="E3" s="132"/>
      <c r="F3" s="132"/>
      <c r="G3" s="132"/>
      <c r="H3" s="132"/>
      <c r="I3" s="132"/>
      <c r="J3" s="132"/>
      <c r="K3" s="132"/>
      <c r="L3" s="150" t="s">
        <v>3</v>
      </c>
      <c r="M3" s="126"/>
      <c r="N3" s="150" t="s">
        <v>4</v>
      </c>
      <c r="O3" s="151"/>
      <c r="P3" s="1"/>
      <c r="Q3" s="1"/>
      <c r="R3" s="1"/>
      <c r="S3" s="1"/>
      <c r="T3" s="1"/>
      <c r="U3" s="1"/>
      <c r="V3" s="1"/>
      <c r="W3" s="1"/>
      <c r="X3" s="1"/>
      <c r="Y3" s="1"/>
      <c r="Z3" s="1"/>
      <c r="AA3" s="1"/>
      <c r="AB3" s="1"/>
    </row>
    <row r="4" spans="1:28" ht="24.75" customHeight="1" x14ac:dyDescent="0.2">
      <c r="A4" s="6"/>
      <c r="B4" s="7"/>
      <c r="C4" s="140"/>
      <c r="D4" s="141"/>
      <c r="E4" s="141"/>
      <c r="F4" s="141"/>
      <c r="G4" s="141"/>
      <c r="H4" s="141"/>
      <c r="I4" s="141"/>
      <c r="J4" s="141"/>
      <c r="K4" s="141"/>
      <c r="L4" s="152" t="s">
        <v>5</v>
      </c>
      <c r="M4" s="153"/>
      <c r="N4" s="153"/>
      <c r="O4" s="154"/>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34" t="s">
        <v>6</v>
      </c>
      <c r="B6" s="135"/>
      <c r="C6" s="135"/>
      <c r="D6" s="135"/>
      <c r="E6" s="135"/>
      <c r="F6" s="135"/>
      <c r="G6" s="135"/>
      <c r="H6" s="135"/>
      <c r="I6" s="135"/>
      <c r="J6" s="135"/>
      <c r="K6" s="135"/>
      <c r="L6" s="135"/>
      <c r="M6" s="135"/>
      <c r="N6" s="135"/>
      <c r="O6" s="136"/>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55" t="str">
        <f>HYPERLINK("#MI_Oferente_Singular!A114","CAPACIDAD RESIDUAL")</f>
        <v>CAPACIDAD RESIDUAL</v>
      </c>
      <c r="F8" s="156"/>
      <c r="G8" s="15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55" t="str">
        <f>HYPERLINK("#MI_Oferente_Singular!A162","TALENTO HUMANO")</f>
        <v>TALENTO HUMANO</v>
      </c>
      <c r="F9" s="156"/>
      <c r="G9" s="15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55" t="str">
        <f>HYPERLINK("#MI_Oferente_Singular!F162","INFRAESTRUCTURA")</f>
        <v>INFRAESTRUCTURA</v>
      </c>
      <c r="F10" s="156"/>
      <c r="G10" s="15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2729</v>
      </c>
      <c r="D15" s="29"/>
      <c r="E15" s="29"/>
      <c r="F15" s="1"/>
      <c r="G15" s="27" t="s">
        <v>9</v>
      </c>
      <c r="H15" s="30" t="s">
        <v>118</v>
      </c>
      <c r="I15" s="27" t="s">
        <v>10</v>
      </c>
      <c r="J15" s="30" t="s">
        <v>11</v>
      </c>
      <c r="K15" s="1"/>
      <c r="L15" s="158" t="s">
        <v>12</v>
      </c>
      <c r="M15" s="132"/>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34" t="s">
        <v>14</v>
      </c>
      <c r="B17" s="135"/>
      <c r="C17" s="135"/>
      <c r="D17" s="135"/>
      <c r="E17" s="135"/>
      <c r="F17" s="135"/>
      <c r="G17" s="159"/>
      <c r="H17" s="134" t="s">
        <v>15</v>
      </c>
      <c r="I17" s="135"/>
      <c r="J17" s="135"/>
      <c r="K17" s="135"/>
      <c r="L17" s="135"/>
      <c r="M17" s="135"/>
      <c r="N17" s="135"/>
      <c r="O17" s="136"/>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6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45"/>
      <c r="I20" s="40" t="s">
        <v>151</v>
      </c>
      <c r="J20" s="41" t="s">
        <v>252</v>
      </c>
      <c r="K20" s="42">
        <v>1501820040</v>
      </c>
      <c r="L20" s="43"/>
      <c r="M20" s="43">
        <v>44561</v>
      </c>
      <c r="N20" s="44">
        <f t="shared" ref="N20:N35" si="0">+(M20-L20)/30</f>
        <v>1485.3666666666666</v>
      </c>
      <c r="O20" s="45"/>
      <c r="P20" s="1"/>
      <c r="Q20" s="1"/>
      <c r="R20" s="1"/>
      <c r="S20" s="1"/>
      <c r="T20" s="1"/>
      <c r="U20" s="46"/>
      <c r="V20" s="47">
        <f t="shared" ref="V20:W20" ca="1" si="1">NOW()</f>
        <v>44194.665361226849</v>
      </c>
      <c r="W20" s="47">
        <f t="shared" ca="1" si="1"/>
        <v>44194.665361226849</v>
      </c>
      <c r="X20" s="1"/>
      <c r="Y20" s="1"/>
      <c r="Z20" s="1"/>
      <c r="AA20" s="1"/>
      <c r="AB20" s="1"/>
    </row>
    <row r="21" spans="1:28" ht="30" customHeight="1" outlineLevel="1" x14ac:dyDescent="0.2">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61" t="s">
        <v>24</v>
      </c>
      <c r="C37" s="132"/>
      <c r="D37" s="132"/>
      <c r="E37" s="132"/>
      <c r="F37" s="132"/>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62" t="str">
        <f>VLOOKUP(B20,EAS!A2:B1439,2,0)</f>
        <v>CORPORACIÓN INFANCIA Y DESARROLLO LA CID</v>
      </c>
      <c r="C38" s="128"/>
      <c r="D38" s="128"/>
      <c r="E38" s="128"/>
      <c r="F38" s="129"/>
      <c r="G38" s="1"/>
      <c r="H38" s="55"/>
      <c r="I38" s="163" t="s">
        <v>25</v>
      </c>
      <c r="J38" s="128"/>
      <c r="K38" s="128"/>
      <c r="L38" s="128"/>
      <c r="M38" s="128"/>
      <c r="N38" s="129"/>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64" t="s">
        <v>2726</v>
      </c>
      <c r="J39" s="165"/>
      <c r="K39" s="165"/>
      <c r="L39" s="165"/>
      <c r="M39" s="165"/>
      <c r="N39" s="166"/>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34" t="s">
        <v>26</v>
      </c>
      <c r="B41" s="135"/>
      <c r="C41" s="135"/>
      <c r="D41" s="135"/>
      <c r="E41" s="135"/>
      <c r="F41" s="135"/>
      <c r="G41" s="135"/>
      <c r="H41" s="135"/>
      <c r="I41" s="135"/>
      <c r="J41" s="135"/>
      <c r="K41" s="135"/>
      <c r="L41" s="135"/>
      <c r="M41" s="135"/>
      <c r="N41" s="135"/>
      <c r="O41" s="136"/>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67" t="s">
        <v>27</v>
      </c>
      <c r="B43" s="168"/>
      <c r="C43" s="168"/>
      <c r="D43" s="168"/>
      <c r="E43" s="168"/>
      <c r="F43" s="168"/>
      <c r="G43" s="168"/>
      <c r="H43" s="168"/>
      <c r="I43" s="168"/>
      <c r="J43" s="168"/>
      <c r="K43" s="168"/>
      <c r="L43" s="168"/>
      <c r="M43" s="168"/>
      <c r="N43" s="168"/>
      <c r="O43" s="169"/>
      <c r="P43" s="10"/>
      <c r="Q43" s="10"/>
      <c r="R43" s="10"/>
      <c r="S43" s="10"/>
      <c r="T43" s="10"/>
      <c r="U43" s="10"/>
      <c r="V43" s="10"/>
      <c r="W43" s="10"/>
      <c r="X43" s="10"/>
      <c r="Y43" s="10"/>
      <c r="Z43" s="10"/>
      <c r="AA43" s="10"/>
      <c r="AB43" s="10"/>
    </row>
    <row r="44" spans="1:28" ht="15" customHeight="1" x14ac:dyDescent="0.2">
      <c r="A44" s="137" t="s">
        <v>28</v>
      </c>
      <c r="B44" s="138"/>
      <c r="C44" s="138"/>
      <c r="D44" s="138"/>
      <c r="E44" s="138"/>
      <c r="F44" s="138"/>
      <c r="G44" s="138"/>
      <c r="H44" s="138"/>
      <c r="I44" s="138"/>
      <c r="J44" s="138"/>
      <c r="K44" s="138"/>
      <c r="L44" s="138"/>
      <c r="M44" s="138"/>
      <c r="N44" s="138"/>
      <c r="O44" s="139"/>
      <c r="P44" s="1"/>
      <c r="Q44" s="1"/>
      <c r="R44" s="1"/>
      <c r="S44" s="1"/>
      <c r="T44" s="1"/>
      <c r="U44" s="1"/>
      <c r="V44" s="1"/>
      <c r="W44" s="1"/>
      <c r="X44" s="1"/>
      <c r="Y44" s="1"/>
      <c r="Z44" s="1"/>
      <c r="AA44" s="1"/>
      <c r="AB44" s="1"/>
    </row>
    <row r="45" spans="1:28" ht="15.75" customHeight="1" x14ac:dyDescent="0.2">
      <c r="A45" s="170"/>
      <c r="B45" s="171"/>
      <c r="C45" s="171"/>
      <c r="D45" s="171"/>
      <c r="E45" s="171"/>
      <c r="F45" s="171"/>
      <c r="G45" s="171"/>
      <c r="H45" s="171"/>
      <c r="I45" s="171"/>
      <c r="J45" s="171"/>
      <c r="K45" s="171"/>
      <c r="L45" s="171"/>
      <c r="M45" s="171"/>
      <c r="N45" s="171"/>
      <c r="O45" s="172"/>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2704</v>
      </c>
      <c r="C48" s="66" t="s">
        <v>41</v>
      </c>
      <c r="D48" s="67" t="s">
        <v>2689</v>
      </c>
      <c r="E48" s="68">
        <v>37137</v>
      </c>
      <c r="F48" s="68">
        <v>37256</v>
      </c>
      <c r="G48" s="69">
        <f t="shared" ref="G48:G55" si="2">IF(AND(E48&lt;&gt;"",F48&lt;&gt;""),((F48-E48)/30),"")</f>
        <v>3.9666666666666668</v>
      </c>
      <c r="H48" s="65" t="s">
        <v>2711</v>
      </c>
      <c r="I48" s="67" t="s">
        <v>151</v>
      </c>
      <c r="J48" s="67" t="s">
        <v>160</v>
      </c>
      <c r="K48" s="70">
        <v>20000000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2705</v>
      </c>
      <c r="C49" s="71" t="s">
        <v>41</v>
      </c>
      <c r="D49" s="67" t="s">
        <v>2690</v>
      </c>
      <c r="E49" s="68">
        <v>37530</v>
      </c>
      <c r="F49" s="68">
        <v>37620</v>
      </c>
      <c r="G49" s="69">
        <f t="shared" si="2"/>
        <v>3</v>
      </c>
      <c r="H49" s="65" t="s">
        <v>2712</v>
      </c>
      <c r="I49" s="67" t="s">
        <v>151</v>
      </c>
      <c r="J49" s="67" t="s">
        <v>160</v>
      </c>
      <c r="K49" s="70">
        <v>2400000</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2686</v>
      </c>
      <c r="C50" s="71" t="s">
        <v>46</v>
      </c>
      <c r="D50" s="67" t="s">
        <v>2685</v>
      </c>
      <c r="E50" s="68">
        <v>39396</v>
      </c>
      <c r="F50" s="68">
        <v>39505</v>
      </c>
      <c r="G50" s="69">
        <f t="shared" si="2"/>
        <v>3.6333333333333333</v>
      </c>
      <c r="H50" s="74" t="s">
        <v>2688</v>
      </c>
      <c r="I50" s="67" t="s">
        <v>151</v>
      </c>
      <c r="J50" s="67" t="s">
        <v>160</v>
      </c>
      <c r="K50" s="70">
        <v>3526400000</v>
      </c>
      <c r="L50" s="71" t="s">
        <v>108</v>
      </c>
      <c r="M50" s="72">
        <v>1</v>
      </c>
      <c r="N50" s="71" t="s">
        <v>113</v>
      </c>
      <c r="O50" s="71" t="s">
        <v>108</v>
      </c>
      <c r="P50" s="73"/>
      <c r="Q50" s="73"/>
      <c r="R50" s="73"/>
      <c r="S50" s="73"/>
      <c r="T50" s="73"/>
      <c r="U50" s="73"/>
      <c r="V50" s="73"/>
      <c r="W50" s="73"/>
      <c r="X50" s="73"/>
      <c r="Y50" s="73"/>
      <c r="Z50" s="73"/>
      <c r="AA50" s="73"/>
      <c r="AB50" s="73"/>
    </row>
    <row r="51" spans="1:28" ht="24.75" customHeight="1" outlineLevel="1" x14ac:dyDescent="0.2">
      <c r="A51" s="64">
        <v>4</v>
      </c>
      <c r="B51" s="65" t="s">
        <v>2706</v>
      </c>
      <c r="C51" s="71" t="s">
        <v>41</v>
      </c>
      <c r="D51" s="67" t="s">
        <v>2691</v>
      </c>
      <c r="E51" s="68">
        <v>40338</v>
      </c>
      <c r="F51" s="68">
        <v>40542</v>
      </c>
      <c r="G51" s="69">
        <f t="shared" si="2"/>
        <v>6.8</v>
      </c>
      <c r="H51" s="65" t="s">
        <v>2713</v>
      </c>
      <c r="I51" s="67" t="s">
        <v>151</v>
      </c>
      <c r="J51" s="67" t="s">
        <v>160</v>
      </c>
      <c r="K51" s="70">
        <v>59820000</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2706</v>
      </c>
      <c r="C52" s="71" t="s">
        <v>41</v>
      </c>
      <c r="D52" s="67" t="s">
        <v>2692</v>
      </c>
      <c r="E52" s="68">
        <v>40687</v>
      </c>
      <c r="F52" s="68">
        <v>40872</v>
      </c>
      <c r="G52" s="69">
        <f t="shared" si="2"/>
        <v>6.166666666666667</v>
      </c>
      <c r="H52" s="74" t="s">
        <v>2714</v>
      </c>
      <c r="I52" s="67" t="s">
        <v>151</v>
      </c>
      <c r="J52" s="67" t="s">
        <v>160</v>
      </c>
      <c r="K52" s="70">
        <v>20364000</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x14ac:dyDescent="0.2">
      <c r="A53" s="64">
        <v>6</v>
      </c>
      <c r="B53" s="65" t="s">
        <v>2683</v>
      </c>
      <c r="C53" s="71" t="s">
        <v>41</v>
      </c>
      <c r="D53" s="67" t="s">
        <v>2693</v>
      </c>
      <c r="E53" s="68">
        <v>40969</v>
      </c>
      <c r="F53" s="68">
        <v>41214</v>
      </c>
      <c r="G53" s="69">
        <f t="shared" si="2"/>
        <v>8.1666666666666661</v>
      </c>
      <c r="H53" s="74" t="s">
        <v>2715</v>
      </c>
      <c r="I53" s="67" t="s">
        <v>151</v>
      </c>
      <c r="J53" s="67" t="s">
        <v>160</v>
      </c>
      <c r="K53" s="70">
        <v>116990000</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x14ac:dyDescent="0.2">
      <c r="A54" s="64">
        <v>7</v>
      </c>
      <c r="B54" s="65" t="s">
        <v>2707</v>
      </c>
      <c r="C54" s="71" t="s">
        <v>41</v>
      </c>
      <c r="D54" s="67" t="s">
        <v>2694</v>
      </c>
      <c r="E54" s="68">
        <v>41236</v>
      </c>
      <c r="F54" s="68">
        <v>41332</v>
      </c>
      <c r="G54" s="69">
        <f t="shared" si="2"/>
        <v>3.2</v>
      </c>
      <c r="H54" s="65" t="s">
        <v>2716</v>
      </c>
      <c r="I54" s="67" t="s">
        <v>151</v>
      </c>
      <c r="J54" s="67" t="s">
        <v>160</v>
      </c>
      <c r="K54" s="70">
        <v>122863248</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x14ac:dyDescent="0.2">
      <c r="A55" s="64">
        <v>8</v>
      </c>
      <c r="B55" s="65" t="s">
        <v>2684</v>
      </c>
      <c r="C55" s="71" t="s">
        <v>46</v>
      </c>
      <c r="D55" s="67" t="s">
        <v>2681</v>
      </c>
      <c r="E55" s="68">
        <v>41575</v>
      </c>
      <c r="F55" s="68">
        <v>41789</v>
      </c>
      <c r="G55" s="69">
        <f t="shared" si="2"/>
        <v>7.1333333333333337</v>
      </c>
      <c r="H55" s="65" t="s">
        <v>2682</v>
      </c>
      <c r="I55" s="67" t="s">
        <v>151</v>
      </c>
      <c r="J55" s="67" t="s">
        <v>160</v>
      </c>
      <c r="K55" s="70">
        <v>720000000</v>
      </c>
      <c r="L55" s="71" t="s">
        <v>108</v>
      </c>
      <c r="M55" s="72">
        <v>1</v>
      </c>
      <c r="N55" s="71" t="s">
        <v>113</v>
      </c>
      <c r="O55" s="71" t="s">
        <v>108</v>
      </c>
      <c r="P55" s="73"/>
      <c r="Q55" s="73"/>
      <c r="R55" s="73"/>
      <c r="S55" s="73"/>
      <c r="T55" s="73"/>
      <c r="U55" s="73"/>
      <c r="V55" s="73"/>
      <c r="W55" s="73"/>
      <c r="X55" s="73"/>
      <c r="Y55" s="73"/>
      <c r="Z55" s="73"/>
      <c r="AA55" s="73"/>
      <c r="AB55" s="73"/>
    </row>
    <row r="56" spans="1:28" ht="24.75" customHeight="1" outlineLevel="1" x14ac:dyDescent="0.2">
      <c r="A56" s="64">
        <v>9</v>
      </c>
      <c r="B56" s="65" t="s">
        <v>2708</v>
      </c>
      <c r="C56" s="71" t="s">
        <v>41</v>
      </c>
      <c r="D56" s="67" t="s">
        <v>2695</v>
      </c>
      <c r="E56" s="68">
        <v>41929</v>
      </c>
      <c r="F56" s="68">
        <v>42020</v>
      </c>
      <c r="G56" s="69">
        <f t="shared" ref="G56:G82" si="3">IF(AND(E56&lt;&gt;"",F56&lt;&gt;""),((F56-E56)/30),"")</f>
        <v>3.0333333333333332</v>
      </c>
      <c r="H56" s="65" t="s">
        <v>2717</v>
      </c>
      <c r="I56" s="67" t="s">
        <v>151</v>
      </c>
      <c r="J56" s="67" t="s">
        <v>160</v>
      </c>
      <c r="K56" s="70">
        <v>70000000</v>
      </c>
      <c r="L56" s="71" t="s">
        <v>108</v>
      </c>
      <c r="M56" s="72">
        <v>1</v>
      </c>
      <c r="N56" s="71" t="s">
        <v>116</v>
      </c>
      <c r="O56" s="71" t="s">
        <v>108</v>
      </c>
      <c r="P56" s="73"/>
      <c r="Q56" s="73"/>
      <c r="R56" s="73"/>
      <c r="S56" s="73"/>
      <c r="T56" s="73"/>
      <c r="U56" s="73"/>
      <c r="V56" s="73"/>
      <c r="W56" s="73"/>
      <c r="X56" s="73"/>
      <c r="Y56" s="73"/>
      <c r="Z56" s="73"/>
      <c r="AA56" s="73"/>
      <c r="AB56" s="73"/>
    </row>
    <row r="57" spans="1:28" ht="24.75" customHeight="1" outlineLevel="1" x14ac:dyDescent="0.2">
      <c r="A57" s="64">
        <v>10</v>
      </c>
      <c r="B57" s="65" t="s">
        <v>2709</v>
      </c>
      <c r="C57" s="71" t="s">
        <v>41</v>
      </c>
      <c r="D57" s="67" t="s">
        <v>2696</v>
      </c>
      <c r="E57" s="68">
        <v>40492</v>
      </c>
      <c r="F57" s="68">
        <v>42400</v>
      </c>
      <c r="G57" s="69">
        <f t="shared" si="3"/>
        <v>63.6</v>
      </c>
      <c r="H57" s="65" t="s">
        <v>2718</v>
      </c>
      <c r="I57" s="67" t="s">
        <v>151</v>
      </c>
      <c r="J57" s="67" t="s">
        <v>160</v>
      </c>
      <c r="K57" s="70">
        <v>45000000</v>
      </c>
      <c r="L57" s="71" t="s">
        <v>108</v>
      </c>
      <c r="M57" s="72">
        <v>1</v>
      </c>
      <c r="N57" s="71" t="s">
        <v>116</v>
      </c>
      <c r="O57" s="71" t="s">
        <v>108</v>
      </c>
      <c r="P57" s="73"/>
      <c r="Q57" s="73"/>
      <c r="R57" s="73"/>
      <c r="S57" s="73"/>
      <c r="T57" s="73"/>
      <c r="U57" s="73"/>
      <c r="V57" s="73"/>
      <c r="W57" s="73"/>
      <c r="X57" s="73"/>
      <c r="Y57" s="73"/>
      <c r="Z57" s="73"/>
      <c r="AA57" s="73"/>
      <c r="AB57" s="73"/>
    </row>
    <row r="58" spans="1:28" ht="24.75" customHeight="1" outlineLevel="1" x14ac:dyDescent="0.2">
      <c r="A58" s="64">
        <v>11</v>
      </c>
      <c r="B58" s="65" t="s">
        <v>2710</v>
      </c>
      <c r="C58" s="71" t="s">
        <v>46</v>
      </c>
      <c r="D58" s="67" t="s">
        <v>2697</v>
      </c>
      <c r="E58" s="68">
        <v>42731</v>
      </c>
      <c r="F58" s="68">
        <v>43084</v>
      </c>
      <c r="G58" s="69">
        <f t="shared" si="3"/>
        <v>11.766666666666667</v>
      </c>
      <c r="H58" s="65" t="s">
        <v>2719</v>
      </c>
      <c r="I58" s="67" t="s">
        <v>151</v>
      </c>
      <c r="J58" s="67" t="s">
        <v>160</v>
      </c>
      <c r="K58" s="70">
        <v>837375440</v>
      </c>
      <c r="L58" s="71" t="s">
        <v>108</v>
      </c>
      <c r="M58" s="72">
        <v>1</v>
      </c>
      <c r="N58" s="71" t="s">
        <v>116</v>
      </c>
      <c r="O58" s="71" t="s">
        <v>108</v>
      </c>
      <c r="P58" s="73"/>
      <c r="Q58" s="73"/>
      <c r="R58" s="73"/>
      <c r="S58" s="73"/>
      <c r="T58" s="73"/>
      <c r="U58" s="73"/>
      <c r="V58" s="73"/>
      <c r="W58" s="73"/>
      <c r="X58" s="73"/>
      <c r="Y58" s="73"/>
      <c r="Z58" s="73"/>
      <c r="AA58" s="73"/>
      <c r="AB58" s="73"/>
    </row>
    <row r="59" spans="1:28" ht="24.75" customHeight="1" outlineLevel="1" x14ac:dyDescent="0.2">
      <c r="A59" s="64">
        <v>12</v>
      </c>
      <c r="B59" s="65" t="s">
        <v>2710</v>
      </c>
      <c r="C59" s="71" t="s">
        <v>46</v>
      </c>
      <c r="D59" s="67" t="s">
        <v>2698</v>
      </c>
      <c r="E59" s="68">
        <v>42731</v>
      </c>
      <c r="F59" s="68">
        <v>43066</v>
      </c>
      <c r="G59" s="69">
        <f t="shared" si="3"/>
        <v>11.166666666666666</v>
      </c>
      <c r="H59" s="65" t="s">
        <v>2720</v>
      </c>
      <c r="I59" s="67" t="s">
        <v>151</v>
      </c>
      <c r="J59" s="67" t="s">
        <v>160</v>
      </c>
      <c r="K59" s="70">
        <v>3388511653</v>
      </c>
      <c r="L59" s="71" t="s">
        <v>108</v>
      </c>
      <c r="M59" s="72">
        <v>1</v>
      </c>
      <c r="N59" s="71" t="s">
        <v>116</v>
      </c>
      <c r="O59" s="71" t="s">
        <v>108</v>
      </c>
      <c r="P59" s="73"/>
      <c r="Q59" s="73"/>
      <c r="R59" s="73"/>
      <c r="S59" s="73"/>
      <c r="T59" s="73"/>
      <c r="U59" s="73"/>
      <c r="V59" s="73"/>
      <c r="W59" s="73"/>
      <c r="X59" s="73"/>
      <c r="Y59" s="73"/>
      <c r="Z59" s="73"/>
      <c r="AA59" s="73"/>
      <c r="AB59" s="73"/>
    </row>
    <row r="60" spans="1:28" ht="24.75" customHeight="1" outlineLevel="1" x14ac:dyDescent="0.2">
      <c r="A60" s="64">
        <v>13</v>
      </c>
      <c r="B60" s="65" t="s">
        <v>2710</v>
      </c>
      <c r="C60" s="71" t="s">
        <v>46</v>
      </c>
      <c r="D60" s="67" t="s">
        <v>2699</v>
      </c>
      <c r="E60" s="68">
        <v>42914</v>
      </c>
      <c r="F60" s="68">
        <v>43096</v>
      </c>
      <c r="G60" s="69">
        <f t="shared" si="3"/>
        <v>6.0666666666666664</v>
      </c>
      <c r="H60" s="65" t="s">
        <v>2721</v>
      </c>
      <c r="I60" s="67" t="s">
        <v>151</v>
      </c>
      <c r="J60" s="67" t="s">
        <v>160</v>
      </c>
      <c r="K60" s="70">
        <v>461101200</v>
      </c>
      <c r="L60" s="71" t="s">
        <v>108</v>
      </c>
      <c r="M60" s="72">
        <v>1</v>
      </c>
      <c r="N60" s="71" t="s">
        <v>116</v>
      </c>
      <c r="O60" s="71" t="s">
        <v>108</v>
      </c>
      <c r="P60" s="73"/>
      <c r="Q60" s="73"/>
      <c r="R60" s="73"/>
      <c r="S60" s="73"/>
      <c r="T60" s="73"/>
      <c r="U60" s="73"/>
      <c r="V60" s="73"/>
      <c r="W60" s="73"/>
      <c r="X60" s="73"/>
      <c r="Y60" s="73"/>
      <c r="Z60" s="73"/>
      <c r="AA60" s="73"/>
      <c r="AB60" s="73"/>
    </row>
    <row r="61" spans="1:28" ht="24.75" customHeight="1" outlineLevel="1" x14ac:dyDescent="0.2">
      <c r="A61" s="64">
        <v>14</v>
      </c>
      <c r="B61" s="65" t="s">
        <v>2710</v>
      </c>
      <c r="C61" s="71" t="s">
        <v>46</v>
      </c>
      <c r="D61" s="67" t="s">
        <v>2700</v>
      </c>
      <c r="E61" s="68">
        <v>43207</v>
      </c>
      <c r="F61" s="68">
        <v>43830</v>
      </c>
      <c r="G61" s="69">
        <f t="shared" si="3"/>
        <v>20.766666666666666</v>
      </c>
      <c r="H61" s="65" t="s">
        <v>2722</v>
      </c>
      <c r="I61" s="67" t="s">
        <v>151</v>
      </c>
      <c r="J61" s="67" t="s">
        <v>160</v>
      </c>
      <c r="K61" s="70">
        <v>5364475930</v>
      </c>
      <c r="L61" s="71" t="s">
        <v>108</v>
      </c>
      <c r="M61" s="72">
        <v>1</v>
      </c>
      <c r="N61" s="71" t="s">
        <v>116</v>
      </c>
      <c r="O61" s="71" t="s">
        <v>108</v>
      </c>
      <c r="P61" s="73"/>
      <c r="Q61" s="73"/>
      <c r="R61" s="73"/>
      <c r="S61" s="73"/>
      <c r="T61" s="73"/>
      <c r="U61" s="73"/>
      <c r="V61" s="73"/>
      <c r="W61" s="73"/>
      <c r="X61" s="73"/>
      <c r="Y61" s="73"/>
      <c r="Z61" s="73"/>
      <c r="AA61" s="73"/>
      <c r="AB61" s="73"/>
    </row>
    <row r="62" spans="1:28" ht="24.75" customHeight="1" outlineLevel="1" x14ac:dyDescent="0.2">
      <c r="A62" s="64">
        <v>15</v>
      </c>
      <c r="B62" s="65" t="s">
        <v>2710</v>
      </c>
      <c r="C62" s="71" t="s">
        <v>46</v>
      </c>
      <c r="D62" s="67" t="s">
        <v>2701</v>
      </c>
      <c r="E62" s="68">
        <v>43213</v>
      </c>
      <c r="F62" s="68">
        <v>43830</v>
      </c>
      <c r="G62" s="69">
        <f t="shared" si="3"/>
        <v>20.566666666666666</v>
      </c>
      <c r="H62" s="65" t="s">
        <v>2723</v>
      </c>
      <c r="I62" s="67" t="s">
        <v>151</v>
      </c>
      <c r="J62" s="67" t="s">
        <v>160</v>
      </c>
      <c r="K62" s="70">
        <v>3289850</v>
      </c>
      <c r="L62" s="71" t="s">
        <v>108</v>
      </c>
      <c r="M62" s="72">
        <v>1</v>
      </c>
      <c r="N62" s="71" t="s">
        <v>116</v>
      </c>
      <c r="O62" s="71" t="s">
        <v>108</v>
      </c>
      <c r="P62" s="73"/>
      <c r="Q62" s="73"/>
      <c r="R62" s="73"/>
      <c r="S62" s="73"/>
      <c r="T62" s="73"/>
      <c r="U62" s="73"/>
      <c r="V62" s="73"/>
      <c r="W62" s="73"/>
      <c r="X62" s="73"/>
      <c r="Y62" s="73"/>
      <c r="Z62" s="73"/>
      <c r="AA62" s="73"/>
      <c r="AB62" s="73"/>
    </row>
    <row r="63" spans="1:28" ht="24.75" customHeight="1" outlineLevel="1" x14ac:dyDescent="0.2">
      <c r="A63" s="64">
        <v>16</v>
      </c>
      <c r="B63" s="65" t="s">
        <v>2710</v>
      </c>
      <c r="C63" s="71" t="s">
        <v>46</v>
      </c>
      <c r="D63" s="67" t="s">
        <v>2702</v>
      </c>
      <c r="E63" s="68">
        <v>43661</v>
      </c>
      <c r="F63" s="68">
        <v>43875</v>
      </c>
      <c r="G63" s="69">
        <f t="shared" si="3"/>
        <v>7.1333333333333337</v>
      </c>
      <c r="H63" s="65" t="s">
        <v>2724</v>
      </c>
      <c r="I63" s="67" t="s">
        <v>151</v>
      </c>
      <c r="J63" s="67" t="s">
        <v>160</v>
      </c>
      <c r="K63" s="70">
        <v>1500990000</v>
      </c>
      <c r="L63" s="71" t="s">
        <v>108</v>
      </c>
      <c r="M63" s="72">
        <v>1</v>
      </c>
      <c r="N63" s="71" t="s">
        <v>116</v>
      </c>
      <c r="O63" s="71" t="s">
        <v>108</v>
      </c>
      <c r="P63" s="73"/>
      <c r="Q63" s="73"/>
      <c r="R63" s="73"/>
      <c r="S63" s="73"/>
      <c r="T63" s="73"/>
      <c r="U63" s="73"/>
      <c r="V63" s="73"/>
      <c r="W63" s="73"/>
      <c r="X63" s="73"/>
      <c r="Y63" s="73"/>
      <c r="Z63" s="73"/>
      <c r="AA63" s="73"/>
      <c r="AB63" s="73"/>
    </row>
    <row r="64" spans="1:28" ht="24.75" customHeight="1" outlineLevel="1" x14ac:dyDescent="0.2">
      <c r="A64" s="64">
        <v>17</v>
      </c>
      <c r="B64" s="65" t="s">
        <v>2687</v>
      </c>
      <c r="C64" s="71" t="s">
        <v>46</v>
      </c>
      <c r="D64" s="67" t="s">
        <v>2703</v>
      </c>
      <c r="E64" s="68">
        <v>43809</v>
      </c>
      <c r="F64" s="68">
        <v>44145</v>
      </c>
      <c r="G64" s="69">
        <f t="shared" si="3"/>
        <v>11.2</v>
      </c>
      <c r="H64" s="65" t="s">
        <v>2725</v>
      </c>
      <c r="I64" s="67" t="s">
        <v>151</v>
      </c>
      <c r="J64" s="67" t="s">
        <v>160</v>
      </c>
      <c r="K64" s="70">
        <v>4300901704</v>
      </c>
      <c r="L64" s="71" t="s">
        <v>108</v>
      </c>
      <c r="M64" s="72">
        <v>1</v>
      </c>
      <c r="N64" s="71" t="s">
        <v>116</v>
      </c>
      <c r="O64" s="71" t="s">
        <v>108</v>
      </c>
      <c r="P64" s="73"/>
      <c r="Q64" s="73"/>
      <c r="R64" s="73"/>
      <c r="S64" s="73"/>
      <c r="T64" s="73"/>
      <c r="U64" s="73"/>
      <c r="V64" s="73"/>
      <c r="W64" s="73"/>
      <c r="X64" s="73"/>
      <c r="Y64" s="73"/>
      <c r="Z64" s="73"/>
      <c r="AA64" s="73"/>
      <c r="AB64" s="73"/>
    </row>
    <row r="65" spans="1:28" ht="24.75" customHeight="1" outlineLevel="1" x14ac:dyDescent="0.2">
      <c r="A65" s="64">
        <v>18</v>
      </c>
      <c r="B65" s="65"/>
      <c r="C65" s="71"/>
      <c r="D65" s="67"/>
      <c r="E65" s="68"/>
      <c r="F65" s="68"/>
      <c r="G65" s="69"/>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x14ac:dyDescent="0.2">
      <c r="A66" s="64">
        <v>19</v>
      </c>
      <c r="B66" s="65"/>
      <c r="C66" s="71"/>
      <c r="D66" s="67"/>
      <c r="E66" s="68"/>
      <c r="F66" s="68"/>
      <c r="G66" s="69"/>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x14ac:dyDescent="0.2">
      <c r="A67" s="64">
        <v>20</v>
      </c>
      <c r="B67" s="65"/>
      <c r="C67" s="71"/>
      <c r="D67" s="67"/>
      <c r="E67" s="68"/>
      <c r="F67" s="68"/>
      <c r="G67" s="69" t="str">
        <f t="shared" si="3"/>
        <v/>
      </c>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x14ac:dyDescent="0.2">
      <c r="A68" s="64">
        <v>21</v>
      </c>
      <c r="B68" s="65"/>
      <c r="C68" s="71"/>
      <c r="D68" s="67"/>
      <c r="E68" s="68"/>
      <c r="F68" s="68"/>
      <c r="G68" s="69" t="str">
        <f t="shared" si="3"/>
        <v/>
      </c>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x14ac:dyDescent="0.2">
      <c r="A69" s="64">
        <v>22</v>
      </c>
      <c r="B69" s="65"/>
      <c r="C69" s="71"/>
      <c r="D69" s="67"/>
      <c r="E69" s="68"/>
      <c r="F69" s="68"/>
      <c r="G69" s="69" t="str">
        <f t="shared" si="3"/>
        <v/>
      </c>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x14ac:dyDescent="0.2">
      <c r="A70" s="64">
        <v>23</v>
      </c>
      <c r="B70" s="65"/>
      <c r="C70" s="71"/>
      <c r="D70" s="67"/>
      <c r="E70" s="68"/>
      <c r="F70" s="68"/>
      <c r="G70" s="69" t="str">
        <f t="shared" si="3"/>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x14ac:dyDescent="0.2">
      <c r="A71" s="64">
        <v>24</v>
      </c>
      <c r="B71" s="65"/>
      <c r="C71" s="71"/>
      <c r="D71" s="67"/>
      <c r="E71" s="68"/>
      <c r="F71" s="68"/>
      <c r="G71" s="69" t="str">
        <f t="shared" si="3"/>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x14ac:dyDescent="0.2">
      <c r="A72" s="64">
        <v>25</v>
      </c>
      <c r="B72" s="65"/>
      <c r="C72" s="71"/>
      <c r="D72" s="67"/>
      <c r="E72" s="68"/>
      <c r="F72" s="68"/>
      <c r="G72" s="69" t="str">
        <f t="shared" si="3"/>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x14ac:dyDescent="0.2">
      <c r="A73" s="64">
        <v>26</v>
      </c>
      <c r="B73" s="65"/>
      <c r="C73" s="71"/>
      <c r="D73" s="67"/>
      <c r="E73" s="68"/>
      <c r="F73" s="68"/>
      <c r="G73" s="69" t="str">
        <f t="shared" si="3"/>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x14ac:dyDescent="0.2">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x14ac:dyDescent="0.2">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x14ac:dyDescent="0.2">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x14ac:dyDescent="0.2">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x14ac:dyDescent="0.2">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x14ac:dyDescent="0.2">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x14ac:dyDescent="0.2">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x14ac:dyDescent="0.2">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x14ac:dyDescent="0.2">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67" t="s">
        <v>42</v>
      </c>
      <c r="B109" s="168"/>
      <c r="C109" s="168"/>
      <c r="D109" s="168"/>
      <c r="E109" s="168"/>
      <c r="F109" s="168"/>
      <c r="G109" s="168"/>
      <c r="H109" s="168"/>
      <c r="I109" s="168"/>
      <c r="J109" s="168"/>
      <c r="K109" s="168"/>
      <c r="L109" s="168"/>
      <c r="M109" s="168"/>
      <c r="N109" s="168"/>
      <c r="O109" s="169"/>
      <c r="P109" s="10"/>
      <c r="Q109" s="10"/>
      <c r="R109" s="10"/>
      <c r="S109" s="10"/>
      <c r="T109" s="10"/>
      <c r="U109" s="10"/>
      <c r="V109" s="10"/>
      <c r="W109" s="10"/>
      <c r="X109" s="10"/>
      <c r="Y109" s="10"/>
      <c r="Z109" s="10"/>
      <c r="AA109" s="10"/>
      <c r="AB109" s="10"/>
    </row>
    <row r="110" spans="1:28" ht="15" customHeight="1" x14ac:dyDescent="0.2">
      <c r="A110" s="137" t="s">
        <v>43</v>
      </c>
      <c r="B110" s="138"/>
      <c r="C110" s="138"/>
      <c r="D110" s="138"/>
      <c r="E110" s="138"/>
      <c r="F110" s="138"/>
      <c r="G110" s="138"/>
      <c r="H110" s="138"/>
      <c r="I110" s="138"/>
      <c r="J110" s="138"/>
      <c r="K110" s="138"/>
      <c r="L110" s="138"/>
      <c r="M110" s="138"/>
      <c r="N110" s="138"/>
      <c r="O110" s="139"/>
      <c r="P110" s="1"/>
      <c r="Q110" s="1"/>
      <c r="R110" s="1"/>
      <c r="S110" s="1"/>
      <c r="T110" s="1"/>
      <c r="U110" s="1"/>
      <c r="V110" s="1"/>
      <c r="W110" s="1"/>
      <c r="X110" s="1"/>
      <c r="Y110" s="1"/>
      <c r="Z110" s="1"/>
      <c r="AA110" s="1"/>
      <c r="AB110" s="1"/>
    </row>
    <row r="111" spans="1:28" ht="15.75" customHeight="1" x14ac:dyDescent="0.2">
      <c r="A111" s="170"/>
      <c r="B111" s="171"/>
      <c r="C111" s="171"/>
      <c r="D111" s="171"/>
      <c r="E111" s="171"/>
      <c r="F111" s="171"/>
      <c r="G111" s="171"/>
      <c r="H111" s="171"/>
      <c r="I111" s="171"/>
      <c r="J111" s="171"/>
      <c r="K111" s="171"/>
      <c r="L111" s="171"/>
      <c r="M111" s="171"/>
      <c r="N111" s="171"/>
      <c r="O111" s="172"/>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76" t="s">
        <v>29</v>
      </c>
      <c r="J112" s="12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2727</v>
      </c>
      <c r="E114" s="68">
        <v>43880</v>
      </c>
      <c r="F114" s="68">
        <v>44196</v>
      </c>
      <c r="G114" s="69">
        <f t="shared" ref="G114" si="5">IF(AND(E114&lt;&gt;"",F114&lt;&gt;""),((F114-E114)/30),"")</f>
        <v>10.533333333333333</v>
      </c>
      <c r="H114" s="65" t="s">
        <v>2728</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34" t="s">
        <v>48</v>
      </c>
      <c r="B162" s="135"/>
      <c r="C162" s="135"/>
      <c r="D162" s="135"/>
      <c r="E162" s="136"/>
      <c r="F162" s="177" t="s">
        <v>49</v>
      </c>
      <c r="G162" s="135"/>
      <c r="H162" s="159"/>
      <c r="I162" s="134" t="s">
        <v>50</v>
      </c>
      <c r="J162" s="135"/>
      <c r="K162" s="135"/>
      <c r="L162" s="135"/>
      <c r="M162" s="135"/>
      <c r="N162" s="135"/>
      <c r="O162" s="136"/>
      <c r="P162" s="10"/>
      <c r="Q162" s="10"/>
      <c r="R162" s="10"/>
      <c r="S162" s="10"/>
      <c r="T162" s="10"/>
      <c r="U162" s="10"/>
      <c r="V162" s="10"/>
      <c r="W162" s="10"/>
      <c r="X162" s="10"/>
      <c r="Y162" s="10"/>
      <c r="Z162" s="10"/>
      <c r="AA162" s="10"/>
      <c r="AB162" s="10"/>
    </row>
    <row r="163" spans="1:28" ht="51.75" customHeight="1" x14ac:dyDescent="0.2">
      <c r="A163" s="174" t="s">
        <v>51</v>
      </c>
      <c r="B163" s="132"/>
      <c r="C163" s="132"/>
      <c r="D163" s="132"/>
      <c r="E163" s="175"/>
      <c r="F163" s="173" t="s">
        <v>52</v>
      </c>
      <c r="G163" s="132"/>
      <c r="H163" s="132"/>
      <c r="I163" s="174" t="s">
        <v>53</v>
      </c>
      <c r="J163" s="132"/>
      <c r="K163" s="132"/>
      <c r="L163" s="132"/>
      <c r="M163" s="132"/>
      <c r="N163" s="132"/>
      <c r="O163" s="175"/>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61" t="s">
        <v>55</v>
      </c>
      <c r="C165" s="132"/>
      <c r="D165" s="132"/>
      <c r="E165" s="5"/>
      <c r="F165" s="1"/>
      <c r="G165" s="161" t="s">
        <v>55</v>
      </c>
      <c r="H165" s="132"/>
      <c r="I165" s="178" t="s">
        <v>56</v>
      </c>
      <c r="J165" s="132"/>
      <c r="K165" s="132"/>
      <c r="L165" s="132"/>
      <c r="M165" s="132"/>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79" t="s">
        <v>58</v>
      </c>
      <c r="J167" s="132"/>
      <c r="K167" s="132"/>
      <c r="L167" s="132"/>
      <c r="M167" s="132"/>
      <c r="N167" s="132"/>
      <c r="O167" s="175"/>
      <c r="P167" s="1"/>
      <c r="Q167" s="1"/>
      <c r="R167" s="1"/>
      <c r="S167" s="1"/>
      <c r="T167" s="1"/>
      <c r="U167" s="11"/>
      <c r="V167" s="1"/>
      <c r="W167" s="1"/>
      <c r="X167" s="1"/>
      <c r="Y167" s="1"/>
      <c r="Z167" s="1"/>
      <c r="AA167" s="1"/>
      <c r="AB167" s="1"/>
    </row>
    <row r="168" spans="1:28" ht="15.75" customHeight="1" x14ac:dyDescent="0.2">
      <c r="A168" s="4"/>
      <c r="B168" s="180" t="s">
        <v>59</v>
      </c>
      <c r="C168" s="132"/>
      <c r="D168" s="132"/>
      <c r="E168" s="5"/>
      <c r="F168" s="1"/>
      <c r="G168" s="1"/>
      <c r="H168" s="86" t="s">
        <v>60</v>
      </c>
      <c r="I168" s="145"/>
      <c r="J168" s="132"/>
      <c r="K168" s="132"/>
      <c r="L168" s="132"/>
      <c r="M168" s="132"/>
      <c r="N168" s="132"/>
      <c r="O168" s="175"/>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34" t="s">
        <v>63</v>
      </c>
      <c r="B172" s="135"/>
      <c r="C172" s="135"/>
      <c r="D172" s="135"/>
      <c r="E172" s="135"/>
      <c r="F172" s="135"/>
      <c r="G172" s="135"/>
      <c r="H172" s="135"/>
      <c r="I172" s="135"/>
      <c r="J172" s="135"/>
      <c r="K172" s="135"/>
      <c r="L172" s="135"/>
      <c r="M172" s="135"/>
      <c r="N172" s="135"/>
      <c r="O172" s="136"/>
      <c r="P172" s="10"/>
      <c r="Q172" s="10"/>
      <c r="R172" s="10"/>
      <c r="S172" s="10"/>
      <c r="T172" s="10"/>
      <c r="U172" s="10"/>
      <c r="V172" s="10"/>
      <c r="W172" s="10"/>
      <c r="X172" s="10"/>
      <c r="Y172" s="10"/>
      <c r="Z172" s="10"/>
      <c r="AA172" s="10"/>
      <c r="AB172" s="10"/>
    </row>
    <row r="173" spans="1:28" ht="15" customHeight="1" x14ac:dyDescent="0.2">
      <c r="A173" s="137" t="s">
        <v>64</v>
      </c>
      <c r="B173" s="138"/>
      <c r="C173" s="138"/>
      <c r="D173" s="138"/>
      <c r="E173" s="138"/>
      <c r="F173" s="138"/>
      <c r="G173" s="138"/>
      <c r="H173" s="138"/>
      <c r="I173" s="138"/>
      <c r="J173" s="138"/>
      <c r="K173" s="138"/>
      <c r="L173" s="138"/>
      <c r="M173" s="138"/>
      <c r="N173" s="138"/>
      <c r="O173" s="139"/>
      <c r="P173" s="1"/>
      <c r="Q173" s="1"/>
      <c r="R173" s="1"/>
      <c r="S173" s="1"/>
      <c r="T173" s="1"/>
      <c r="U173" s="1"/>
      <c r="V173" s="1"/>
      <c r="W173" s="1"/>
      <c r="X173" s="1"/>
      <c r="Y173" s="1"/>
      <c r="Z173" s="1"/>
      <c r="AA173" s="1"/>
      <c r="AB173" s="1"/>
    </row>
    <row r="174" spans="1:28" ht="15.75" customHeight="1" x14ac:dyDescent="0.2">
      <c r="A174" s="140"/>
      <c r="B174" s="141"/>
      <c r="C174" s="141"/>
      <c r="D174" s="141"/>
      <c r="E174" s="141"/>
      <c r="F174" s="141"/>
      <c r="G174" s="141"/>
      <c r="H174" s="141"/>
      <c r="I174" s="141"/>
      <c r="J174" s="141"/>
      <c r="K174" s="141"/>
      <c r="L174" s="141"/>
      <c r="M174" s="141"/>
      <c r="N174" s="141"/>
      <c r="O174" s="142"/>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90" t="s">
        <v>65</v>
      </c>
      <c r="C176" s="125"/>
      <c r="D176" s="125"/>
      <c r="E176" s="125"/>
      <c r="F176" s="125"/>
      <c r="G176" s="126"/>
      <c r="H176" s="33"/>
      <c r="I176" s="190" t="s">
        <v>66</v>
      </c>
      <c r="J176" s="125"/>
      <c r="K176" s="125"/>
      <c r="L176" s="125"/>
      <c r="M176" s="191"/>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84" t="s">
        <v>67</v>
      </c>
      <c r="C177" s="185"/>
      <c r="D177" s="186"/>
      <c r="E177" s="190" t="s">
        <v>68</v>
      </c>
      <c r="F177" s="125"/>
      <c r="G177" s="126"/>
      <c r="H177" s="1"/>
      <c r="I177" s="184" t="s">
        <v>67</v>
      </c>
      <c r="J177" s="185"/>
      <c r="K177" s="185"/>
      <c r="L177" s="186"/>
      <c r="M177" s="192" t="s">
        <v>69</v>
      </c>
      <c r="N177" s="1"/>
      <c r="O177" s="5"/>
      <c r="P177" s="1"/>
      <c r="Q177" s="10"/>
      <c r="R177" s="10"/>
      <c r="S177" s="10"/>
      <c r="T177" s="10"/>
      <c r="U177" s="10"/>
      <c r="V177" s="10"/>
      <c r="W177" s="10"/>
      <c r="X177" s="10"/>
      <c r="Y177" s="10"/>
      <c r="Z177" s="10"/>
      <c r="AA177" s="10"/>
      <c r="AB177" s="10"/>
    </row>
    <row r="178" spans="1:28" ht="15.75" customHeight="1" x14ac:dyDescent="0.2">
      <c r="A178" s="4"/>
      <c r="B178" s="187"/>
      <c r="C178" s="188"/>
      <c r="D178" s="189"/>
      <c r="E178" s="90" t="s">
        <v>70</v>
      </c>
      <c r="F178" s="91" t="s">
        <v>71</v>
      </c>
      <c r="G178" s="91" t="s">
        <v>72</v>
      </c>
      <c r="H178" s="1"/>
      <c r="I178" s="187"/>
      <c r="J178" s="188"/>
      <c r="K178" s="188"/>
      <c r="L178" s="189"/>
      <c r="M178" s="193"/>
      <c r="N178" s="1"/>
      <c r="O178" s="5"/>
      <c r="P178" s="1"/>
      <c r="Q178" s="10"/>
      <c r="R178" s="91" t="s">
        <v>72</v>
      </c>
      <c r="S178" s="10"/>
      <c r="T178" s="10"/>
      <c r="U178" s="124" t="s">
        <v>73</v>
      </c>
      <c r="V178" s="125"/>
      <c r="W178" s="126"/>
      <c r="X178" s="92">
        <v>0.02</v>
      </c>
      <c r="Y178" s="93"/>
      <c r="Z178" s="94" t="str">
        <f t="shared" ref="Z178:Z180" si="8">IF(Y178&gt;0,SUM(E180+Y178),"")</f>
        <v/>
      </c>
      <c r="AA178" s="10"/>
      <c r="AB178" s="10"/>
    </row>
    <row r="179" spans="1:28" ht="15.75" customHeight="1" x14ac:dyDescent="0.2">
      <c r="A179" s="4"/>
      <c r="B179" s="181" t="s">
        <v>65</v>
      </c>
      <c r="C179" s="182"/>
      <c r="D179" s="183"/>
      <c r="E179" s="95">
        <v>0.02</v>
      </c>
      <c r="F179" s="96">
        <v>0.01</v>
      </c>
      <c r="G179" s="94">
        <f>IF(F179&gt;0,SUM(E179+F179),"")</f>
        <v>0.03</v>
      </c>
      <c r="H179" s="1"/>
      <c r="I179" s="181" t="s">
        <v>74</v>
      </c>
      <c r="J179" s="182"/>
      <c r="K179" s="182"/>
      <c r="L179" s="183"/>
      <c r="M179" s="97"/>
      <c r="N179" s="1"/>
      <c r="O179" s="5"/>
      <c r="P179" s="1"/>
      <c r="Q179" s="10"/>
      <c r="R179" s="98" t="str">
        <f>IF(M179&gt;0,SUM(L179+M179),"")</f>
        <v/>
      </c>
      <c r="S179" s="1"/>
      <c r="T179" s="10"/>
      <c r="U179" s="124" t="s">
        <v>75</v>
      </c>
      <c r="V179" s="125"/>
      <c r="W179" s="126"/>
      <c r="X179" s="92">
        <v>0.02</v>
      </c>
      <c r="Y179" s="93"/>
      <c r="Z179" s="94" t="str">
        <f t="shared" si="8"/>
        <v/>
      </c>
      <c r="AA179" s="10"/>
      <c r="AB179" s="10"/>
    </row>
    <row r="180" spans="1:28" ht="15.75" hidden="1" customHeight="1" x14ac:dyDescent="0.2">
      <c r="A180" s="4"/>
      <c r="B180" s="131"/>
      <c r="C180" s="132"/>
      <c r="D180" s="132"/>
      <c r="E180" s="100"/>
      <c r="F180" s="1"/>
      <c r="G180" s="1"/>
      <c r="H180" s="1"/>
      <c r="I180" s="131"/>
      <c r="J180" s="132"/>
      <c r="K180" s="132"/>
      <c r="L180" s="132"/>
      <c r="M180" s="1"/>
      <c r="N180" s="1"/>
      <c r="O180" s="5"/>
      <c r="P180" s="1"/>
      <c r="Q180" s="10"/>
      <c r="R180" s="98" t="str">
        <f t="shared" ref="R180:R183" si="9">IF(S180&gt;0,SUM(L180+S180),"")</f>
        <v/>
      </c>
      <c r="S180" s="93"/>
      <c r="T180" s="10"/>
      <c r="U180" s="124" t="s">
        <v>76</v>
      </c>
      <c r="V180" s="125"/>
      <c r="W180" s="126"/>
      <c r="X180" s="92">
        <v>0.03</v>
      </c>
      <c r="Y180" s="93"/>
      <c r="Z180" s="94" t="str">
        <f t="shared" si="8"/>
        <v/>
      </c>
      <c r="AA180" s="10"/>
      <c r="AB180" s="10"/>
    </row>
    <row r="181" spans="1:28" ht="15.75" hidden="1" customHeight="1" x14ac:dyDescent="0.2">
      <c r="A181" s="4"/>
      <c r="B181" s="131"/>
      <c r="C181" s="132"/>
      <c r="D181" s="132"/>
      <c r="E181" s="100"/>
      <c r="F181" s="1"/>
      <c r="G181" s="1"/>
      <c r="H181" s="1"/>
      <c r="I181" s="131"/>
      <c r="J181" s="132"/>
      <c r="K181" s="132"/>
      <c r="L181" s="132"/>
      <c r="M181" s="1"/>
      <c r="N181" s="1"/>
      <c r="O181" s="5"/>
      <c r="P181" s="1"/>
      <c r="Q181" s="10"/>
      <c r="R181" s="98" t="str">
        <f t="shared" si="9"/>
        <v/>
      </c>
      <c r="S181" s="93"/>
      <c r="T181" s="10"/>
      <c r="U181" s="10"/>
      <c r="V181" s="10"/>
      <c r="W181" s="10"/>
      <c r="X181" s="10"/>
      <c r="Y181" s="10"/>
      <c r="Z181" s="10"/>
      <c r="AA181" s="10"/>
      <c r="AB181" s="10"/>
    </row>
    <row r="182" spans="1:28" ht="15.75" hidden="1" customHeight="1" x14ac:dyDescent="0.2">
      <c r="A182" s="4"/>
      <c r="B182" s="131"/>
      <c r="C182" s="132"/>
      <c r="D182" s="132"/>
      <c r="E182" s="100"/>
      <c r="F182" s="1"/>
      <c r="G182" s="1"/>
      <c r="H182" s="1"/>
      <c r="I182" s="131"/>
      <c r="J182" s="132"/>
      <c r="K182" s="132"/>
      <c r="L182" s="132"/>
      <c r="M182" s="1"/>
      <c r="N182" s="1"/>
      <c r="O182" s="5"/>
      <c r="P182" s="1"/>
      <c r="Q182" s="10"/>
      <c r="R182" s="98" t="str">
        <f t="shared" si="9"/>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1"/>
      <c r="J183" s="132"/>
      <c r="K183" s="132"/>
      <c r="L183" s="132"/>
      <c r="M183" s="1"/>
      <c r="N183" s="1"/>
      <c r="O183" s="5"/>
      <c r="P183" s="1"/>
      <c r="Q183" s="10"/>
      <c r="R183" s="98" t="str">
        <f t="shared" si="9"/>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0.03</v>
      </c>
      <c r="D185" s="103" t="s">
        <v>79</v>
      </c>
      <c r="E185" s="104">
        <f>+(C185*SUM(K20:K35))</f>
        <v>45054601.199999996</v>
      </c>
      <c r="F185" s="105"/>
      <c r="G185" s="1"/>
      <c r="H185" s="1"/>
      <c r="I185" s="101" t="s">
        <v>78</v>
      </c>
      <c r="J185" s="102">
        <f>+SUM(M179:M183)</f>
        <v>0</v>
      </c>
      <c r="K185" s="133" t="s">
        <v>79</v>
      </c>
      <c r="L185" s="132"/>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34" t="s">
        <v>81</v>
      </c>
      <c r="B188" s="135"/>
      <c r="C188" s="135"/>
      <c r="D188" s="135"/>
      <c r="E188" s="135"/>
      <c r="F188" s="135"/>
      <c r="G188" s="135"/>
      <c r="H188" s="135"/>
      <c r="I188" s="135"/>
      <c r="J188" s="135"/>
      <c r="K188" s="135"/>
      <c r="L188" s="135"/>
      <c r="M188" s="135"/>
      <c r="N188" s="135"/>
      <c r="O188" s="136"/>
      <c r="P188" s="10"/>
      <c r="Q188" s="10"/>
      <c r="R188" s="10"/>
      <c r="S188" s="10"/>
      <c r="T188" s="10"/>
      <c r="U188" s="10"/>
      <c r="V188" s="10"/>
      <c r="W188" s="10"/>
      <c r="X188" s="10"/>
      <c r="Y188" s="10"/>
      <c r="Z188" s="10"/>
      <c r="AA188" s="10"/>
      <c r="AB188" s="10"/>
    </row>
    <row r="189" spans="1:28" ht="15" customHeight="1" x14ac:dyDescent="0.2">
      <c r="A189" s="137" t="s">
        <v>82</v>
      </c>
      <c r="B189" s="138"/>
      <c r="C189" s="138"/>
      <c r="D189" s="138"/>
      <c r="E189" s="138"/>
      <c r="F189" s="138"/>
      <c r="G189" s="138"/>
      <c r="H189" s="138"/>
      <c r="I189" s="138"/>
      <c r="J189" s="138"/>
      <c r="K189" s="138"/>
      <c r="L189" s="138"/>
      <c r="M189" s="138"/>
      <c r="N189" s="138"/>
      <c r="O189" s="139"/>
      <c r="P189" s="1"/>
      <c r="Q189" s="1"/>
      <c r="R189" s="1"/>
      <c r="S189" s="1"/>
      <c r="T189" s="1"/>
      <c r="U189" s="1"/>
      <c r="V189" s="1"/>
      <c r="W189" s="1"/>
      <c r="X189" s="1"/>
      <c r="Y189" s="1"/>
      <c r="Z189" s="1"/>
      <c r="AA189" s="1"/>
      <c r="AB189" s="1"/>
    </row>
    <row r="190" spans="1:28" ht="15.75" customHeight="1" x14ac:dyDescent="0.2">
      <c r="A190" s="140"/>
      <c r="B190" s="141"/>
      <c r="C190" s="141"/>
      <c r="D190" s="141"/>
      <c r="E190" s="141"/>
      <c r="F190" s="141"/>
      <c r="G190" s="141"/>
      <c r="H190" s="141"/>
      <c r="I190" s="141"/>
      <c r="J190" s="141"/>
      <c r="K190" s="141"/>
      <c r="L190" s="141"/>
      <c r="M190" s="141"/>
      <c r="N190" s="141"/>
      <c r="O190" s="142"/>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43" t="s">
        <v>83</v>
      </c>
      <c r="C192" s="132"/>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2676</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34" t="s">
        <v>88</v>
      </c>
      <c r="B197" s="135"/>
      <c r="C197" s="135"/>
      <c r="D197" s="135"/>
      <c r="E197" s="135"/>
      <c r="F197" s="135"/>
      <c r="G197" s="135"/>
      <c r="H197" s="135"/>
      <c r="I197" s="135"/>
      <c r="J197" s="135"/>
      <c r="K197" s="135"/>
      <c r="L197" s="135"/>
      <c r="M197" s="135"/>
      <c r="N197" s="135"/>
      <c r="O197" s="136"/>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30" t="s">
        <v>89</v>
      </c>
      <c r="C199" s="128"/>
      <c r="D199" s="128"/>
      <c r="E199" s="128"/>
      <c r="F199" s="128"/>
      <c r="G199" s="128"/>
      <c r="H199" s="128"/>
      <c r="I199" s="128"/>
      <c r="J199" s="128"/>
      <c r="K199" s="128"/>
      <c r="L199" s="128"/>
      <c r="M199" s="128"/>
      <c r="N199" s="129"/>
      <c r="O199" s="5"/>
      <c r="P199" s="1"/>
      <c r="Q199" s="1"/>
      <c r="R199" s="1"/>
      <c r="S199" s="1"/>
      <c r="T199" s="1"/>
      <c r="U199" s="1"/>
      <c r="V199" s="1"/>
      <c r="W199" s="1"/>
      <c r="X199" s="1"/>
      <c r="Y199" s="1"/>
      <c r="Z199" s="1"/>
      <c r="AA199" s="1"/>
      <c r="AB199" s="1"/>
    </row>
    <row r="200" spans="1:28" ht="15.75" customHeight="1" x14ac:dyDescent="0.2">
      <c r="A200" s="4"/>
      <c r="B200" s="127"/>
      <c r="C200" s="128"/>
      <c r="D200" s="128"/>
      <c r="E200" s="128"/>
      <c r="F200" s="128"/>
      <c r="G200" s="128"/>
      <c r="H200" s="128"/>
      <c r="I200" s="128"/>
      <c r="J200" s="128"/>
      <c r="K200" s="128"/>
      <c r="L200" s="128"/>
      <c r="M200" s="128"/>
      <c r="N200" s="129"/>
      <c r="O200" s="5"/>
      <c r="P200" s="1"/>
      <c r="Q200" s="1"/>
      <c r="R200" s="1"/>
      <c r="S200" s="1"/>
      <c r="T200" s="1"/>
      <c r="U200" s="1"/>
      <c r="V200" s="1"/>
      <c r="W200" s="1"/>
      <c r="X200" s="1"/>
      <c r="Y200" s="1"/>
      <c r="Z200" s="1"/>
      <c r="AA200" s="1"/>
      <c r="AB200" s="1"/>
    </row>
    <row r="201" spans="1:28" ht="15.75" customHeight="1" x14ac:dyDescent="0.2">
      <c r="A201" s="4"/>
      <c r="B201" s="130" t="s">
        <v>90</v>
      </c>
      <c r="C201" s="128"/>
      <c r="D201" s="128"/>
      <c r="E201" s="128"/>
      <c r="F201" s="128"/>
      <c r="G201" s="128"/>
      <c r="H201" s="128"/>
      <c r="I201" s="128"/>
      <c r="J201" s="128"/>
      <c r="K201" s="128"/>
      <c r="L201" s="128"/>
      <c r="M201" s="128"/>
      <c r="N201" s="129"/>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2676</v>
      </c>
      <c r="D211" s="1"/>
      <c r="E211" s="1"/>
      <c r="F211" s="1"/>
      <c r="G211" s="109" t="s">
        <v>94</v>
      </c>
      <c r="H211" s="119" t="s">
        <v>2677</v>
      </c>
      <c r="I211" s="1"/>
      <c r="J211" s="109" t="s">
        <v>95</v>
      </c>
      <c r="K211" s="119" t="s">
        <v>2679</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2676</v>
      </c>
      <c r="D212" s="1"/>
      <c r="E212" s="1"/>
      <c r="F212" s="1"/>
      <c r="G212" s="109" t="s">
        <v>97</v>
      </c>
      <c r="H212" s="119" t="s">
        <v>2678</v>
      </c>
      <c r="I212" s="1"/>
      <c r="J212" s="109" t="s">
        <v>98</v>
      </c>
      <c r="K212" s="123" t="s">
        <v>2680</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A172:O172"/>
    <mergeCell ref="A173:O174"/>
    <mergeCell ref="B179:D179"/>
    <mergeCell ref="B180:D180"/>
    <mergeCell ref="I180:L180"/>
    <mergeCell ref="I177:L178"/>
    <mergeCell ref="I179:L179"/>
    <mergeCell ref="B176:G176"/>
    <mergeCell ref="I176:M176"/>
    <mergeCell ref="B177:D178"/>
    <mergeCell ref="E177:G177"/>
    <mergeCell ref="M177:M178"/>
    <mergeCell ref="B165:D165"/>
    <mergeCell ref="G165:H165"/>
    <mergeCell ref="I165:M165"/>
    <mergeCell ref="I167:O168"/>
    <mergeCell ref="B168:D16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A17:G17"/>
    <mergeCell ref="H17:O17"/>
    <mergeCell ref="H19:H20"/>
    <mergeCell ref="B37:F37"/>
    <mergeCell ref="B38:F38"/>
    <mergeCell ref="I38:N38"/>
    <mergeCell ref="A6:O6"/>
    <mergeCell ref="E8:G8"/>
    <mergeCell ref="E9:G9"/>
    <mergeCell ref="E10:G10"/>
    <mergeCell ref="L15:M15"/>
    <mergeCell ref="C2:K4"/>
    <mergeCell ref="L2:M2"/>
    <mergeCell ref="N2:O2"/>
    <mergeCell ref="L3:M3"/>
    <mergeCell ref="N3:O3"/>
    <mergeCell ref="L4:O4"/>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s>
  <dataValidations count="22">
    <dataValidation type="list" allowBlank="1" showErrorMessage="1" sqref="J25:J35 J70:J107 J114:J160" xr:uid="{00000000-0002-0000-0000-000000000000}">
      <formula1>INDIRECT(I25)</formula1>
    </dataValidation>
    <dataValidation type="decimal" allowBlank="1" showErrorMessage="1" sqref="E193" xr:uid="{00000000-0002-0000-0000-000002000000}">
      <formula1>1</formula1>
      <formula2>1000000</formula2>
    </dataValidation>
    <dataValidation type="list" allowBlank="1" showErrorMessage="1" sqref="G167" xr:uid="{00000000-0002-0000-0000-000003000000}">
      <formula1>SinoA</formula1>
    </dataValidation>
    <dataValidation type="list" allowBlank="1" showErrorMessage="1" sqref="J24" xr:uid="{00000000-0002-0000-0000-000004000000}">
      <formula1>INDIRECT(DEPeseldt5)</formula1>
    </dataValidation>
    <dataValidation type="decimal" allowBlank="1" showErrorMessage="1" sqref="N114:N160" xr:uid="{00000000-0002-0000-0000-000005000000}">
      <formula1>0</formula1>
      <formula2>100</formula2>
    </dataValidation>
    <dataValidation type="date" allowBlank="1" showErrorMessage="1" sqref="L20:M35" xr:uid="{00000000-0002-0000-0000-000006000000}">
      <formula1>32874</formula1>
      <formula2>54789</formula2>
    </dataValidation>
    <dataValidation type="list" allowBlank="1" showErrorMessage="1" sqref="J23" xr:uid="{00000000-0002-0000-0000-000007000000}">
      <formula1>INDIRECT(DEPeseldt4)</formula1>
    </dataValidation>
    <dataValidation type="custom" allowBlank="1" showInputMessage="1" showErrorMessage="1" prompt="Error - Debe tener un máximo de 20 caracteres" sqref="C15" xr:uid="{00000000-0002-0000-0000-000008000000}">
      <formula1>AND(GTE(LEN(C15),MIN((0),(25))),LTE(LEN(C15),MAX((0),(25))))</formula1>
    </dataValidation>
    <dataValidation type="date" allowBlank="1" showErrorMessage="1" sqref="K193 F48:F107 C193 E114:F160" xr:uid="{00000000-0002-0000-0000-000009000000}">
      <formula1>1</formula1>
      <formula2>401769</formula2>
    </dataValidation>
    <dataValidation type="list" allowBlank="1" showErrorMessage="1" sqref="J48:J69" xr:uid="{00000000-0002-0000-0000-00000B000000}">
      <formula1>INDIRECT(MI_Oferente_Singular!DptoSel1)</formula1>
    </dataValidation>
    <dataValidation type="list" allowBlank="1" showErrorMessage="1" sqref="J21" xr:uid="{00000000-0002-0000-0000-00000C000000}">
      <formula1>INDIRECT(DEPeseldt2)</formula1>
    </dataValidation>
    <dataValidation type="list" allowBlank="1" showErrorMessage="1" sqref="J22" xr:uid="{00000000-0002-0000-0000-00000D000000}">
      <formula1>INDIRECT(DEPeseldt3)</formula1>
    </dataValidation>
    <dataValidation type="decimal" allowBlank="1" showErrorMessage="1" sqref="K20" xr:uid="{00000000-0002-0000-0000-00000E000000}">
      <formula1>0</formula1>
      <formula2>99999999999</formula2>
    </dataValidation>
    <dataValidation type="date" allowBlank="1" showErrorMessage="1" sqref="E48:E107" xr:uid="{00000000-0002-0000-0000-00000F000000}">
      <formula1>1</formula1>
      <formula2>54789</formula2>
    </dataValidation>
    <dataValidation type="decimal" allowBlank="1" showErrorMessage="1" sqref="M179 S180:S183" xr:uid="{00000000-0002-0000-0000-000010000000}">
      <formula1>0.02</formula1>
      <formula2>0.05</formula2>
    </dataValidation>
    <dataValidation type="decimal" allowBlank="1" showErrorMessage="1" sqref="B20" xr:uid="{00000000-0002-0000-0000-000011000000}">
      <formula1>100000000</formula1>
      <formula2>999999999</formula2>
    </dataValidation>
    <dataValidation type="decimal" allowBlank="1" showErrorMessage="1" sqref="K48:K107" xr:uid="{00000000-0002-0000-0000-000012000000}">
      <formula1>0</formula1>
      <formula2>99999999999999900</formula2>
    </dataValidation>
    <dataValidation type="list" allowBlank="1" showErrorMessage="1" sqref="J20" xr:uid="{00000000-0002-0000-0000-000015000000}">
      <formula1>INDIRECT(DEPeseldt1)</formula1>
    </dataValidation>
    <dataValidation type="decimal" allowBlank="1" showErrorMessage="1" sqref="K21:K35" xr:uid="{00000000-0002-0000-0000-000016000000}">
      <formula1>0</formula1>
      <formula2>9999999999</formula2>
    </dataValidation>
    <dataValidation type="custom" allowBlank="1" showErrorMessage="1" sqref="H193" xr:uid="{00000000-0002-0000-0000-000017000000}">
      <formula1>AND(GTE(LEN(H193),MIN((3),(100))),LTE(LEN(H193),MAX((3),(100))))</formula1>
    </dataValidation>
    <dataValidation type="list" allowBlank="1" showErrorMessage="1" sqref="I20:I35 I48:I107 I114:I160" xr:uid="{00000000-0002-0000-0000-000018000000}">
      <formula1>DEPARTAMENTO</formula1>
    </dataValidation>
    <dataValidation type="decimal" allowBlank="1" showErrorMessage="1" sqref="K114:K160" xr:uid="{00000000-0002-0000-0000-000019000000}">
      <formula1>0</formula1>
      <formula2>9999999999999</formula2>
    </dataValidation>
  </dataValidations>
  <hyperlinks>
    <hyperlink ref="K212" r:id="rId1" xr:uid="{00000000-0004-0000-0000-000000000000}"/>
  </hyperlinks>
  <printOptions horizontalCentered="1"/>
  <pageMargins left="3.937007874015748E-2" right="3.937007874015748E-2" top="0.35433070866141736" bottom="0.35433070866141736" header="0" footer="0"/>
  <pageSetup scale="30" orientation="landscape" r:id="rId2"/>
  <rowBreaks count="2" manualBreakCount="2">
    <brk id="186" man="1"/>
    <brk id="107" man="1"/>
  </rowBreaks>
  <drawing r:id="rId3"/>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allowBlank="1" showErrorMessage="1" xr:uid="{00000000-0002-0000-0000-000001000000}">
          <x14:formula1>
            <xm:f>Listas!$D$3:$D$5</xm:f>
          </x14:formula1>
          <xm:sqref>N48:N107</xm:sqref>
        </x14:dataValidation>
        <x14:dataValidation type="list" allowBlank="1" showErrorMessage="1" xr:uid="{00000000-0002-0000-0000-00000A000000}">
          <x14:formula1>
            <xm:f>Listas!$A$2:$A$4</xm:f>
          </x14:formula1>
          <xm:sqref>C48:C107</xm:sqref>
        </x14:dataValidation>
        <x14:dataValidation type="list" allowBlank="1" showErrorMessage="1" xr:uid="{00000000-0002-0000-0000-000013000000}">
          <x14:formula1>
            <xm:f>Listas!$B$2:$B$3</xm:f>
          </x14:formula1>
          <xm:sqref>D167 L48:L107 N165 O48:O107 M115:M160</xm:sqref>
        </x14:dataValidation>
        <x14:dataValidation type="list" allowBlank="1" showErrorMessage="1" xr:uid="{00000000-0002-0000-0000-000014000000}">
          <x14:formula1>
            <xm:f>Listas!$F$2:$F$34</xm:f>
          </x14:formula1>
          <xm:sqref>H15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xr:uid="{00000000-0009-0000-0000-000004000000}"/>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EQUIPO</cp:lastModifiedBy>
  <cp:lastPrinted>2020-12-29T21:01:10Z</cp:lastPrinted>
  <dcterms:created xsi:type="dcterms:W3CDTF">2020-10-14T21:57:42Z</dcterms:created>
  <dcterms:modified xsi:type="dcterms:W3CDTF">2020-12-29T21:01:24Z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