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LENOVO_NO_MODIFICAR\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<sst xmlns="http://schemas.openxmlformats.org/spreadsheetml/2006/main" count="3079" uniqueCount="2692">
  <si>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</si>
  <si>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</si>
  <si>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</si>
  <si>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</si>
  <si>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</si>
  <si>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</si>
  <si>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</si>
  <si>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</si>
  <si>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</si>
  <si>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</si>
  <si>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</si>
  <si>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</si>
  <si>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</si>
  <si>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</si>
  <si>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</si>
  <si>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</si>
  <si>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</si>
  <si>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</si>
  <si>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</si>
  <si>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</si>
  <si>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</si>
  <si>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</si>
  <si>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</si>
  <si>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</si>
  <si>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</si>
  <si>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</si>
  <si>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</si>
  <si>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</si>
  <si>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</si>
  <si>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</si>
  <si>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</si>
  <si>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</si>
  <si>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</si>
  <si>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</si>
  <si>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</si>
  <si>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</si>
  <si>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</si>
  <si>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</si>
  <si>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</si>
  <si>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</si>
  <si>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</si>
  <si>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</si>
  <si>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</si>
  <si>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</si>
  <si>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</si>
  <si>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</si>
  <si>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</si>
  <si>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</si>
  <si>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</si>
  <si>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</si>
  <si>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</si>
  <si>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</si>
  <si>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</si>
  <si>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</si>
  <si>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</si>
  <si>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</si>
  <si>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</si>
  <si>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</si>
  <si>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</si>
  <si>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</si>
  <si>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</si>
  <si>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</si>
  <si>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</si>
  <si>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</si>
  <si>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</si>
  <si>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</si>
  <si>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</si>
  <si>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</si>
  <si>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</si>
  <si>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</si>
  <si>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</si>
  <si>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</si>
  <si>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</si>
  <si>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</si>
  <si>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</si>
  <si>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</si>
  <si>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</si>
  <si>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</si>
  <si>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</si>
  <si>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</si>
  <si>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</si>
  <si>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</si>
  <si>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</si>
  <si>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</si>
  <si>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</si>
  <si>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</si>
  <si>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</si>
  <si>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</si>
  <si>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</si>
  <si>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</si>
  <si>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</si>
  <si>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</si>
  <si>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</si>
  <si>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</si>
  <si>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</si>
  <si>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</si>
  <si>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</si>
  <si>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</si>
  <si>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</si>
  <si>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</si>
  <si>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</si>
  <si>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</si>
  <si>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</si>
  <si>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</si>
  <si>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</si>
  <si>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</si>
  <si>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</si>
  <si>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</si>
  <si>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</si>
  <si>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</si>
  <si>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</si>
  <si>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</si>
  <si>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</si>
  <si>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</si>
  <si>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</si>
  <si>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</si>
  <si>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</si>
  <si>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</si>
  <si>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</si>
  <si>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</si>
  <si>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</si>
  <si>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</si>
  <si>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</si>
  <si>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</si>
  <si>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</si>
  <si>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</si>
  <si>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</si>
  <si>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</si>
  <si>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</si>
  <si>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</si>
  <si>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</si>
  <si>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</si>
  <si>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</si>
  <si>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</si>
  <si>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</si>
  <si>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</si>
  <si>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</si>
  <si>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</si>
  <si>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</si>
  <si>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</si>
  <si>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</si>
  <si>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</si>
  <si>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</si>
  <si>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</si>
  <si>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</si>
  <si>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</si>
  <si>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</si>
  <si>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</si>
  <si>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</si>
  <si>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</si>
  <si>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</si>
  <si>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</si>
  <si>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</si>
  <si>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</si>
  <si>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</si>
  <si>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</si>
  <si>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</si>
  <si>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</si>
  <si>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</si>
  <si>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</si>
  <si>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</si>
  <si>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</si>
  <si>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</si>
  <si>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</si>
  <si>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</si>
  <si>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</si>
  <si>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</si>
  <si>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</si>
  <si>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</si>
  <si>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</si>
  <si>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</si>
  <si>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</si>
  <si>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</si>
  <si>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</si>
  <si>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</si>
  <si>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</si>
  <si>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</si>
  <si>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</si>
  <si>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</si>
  <si>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</si>
  <si>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</si>
  <si>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</si>
  <si>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</si>
  <si>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</si>
  <si>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</si>
  <si>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</si>
  <si>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</si>
  <si>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</si>
  <si>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</si>
  <si>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</si>
  <si>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</si>
  <si>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</si>
  <si>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</si>
  <si>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</si>
  <si>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</si>
  <si>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</si>
  <si>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</si>
  <si>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</si>
  <si>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</si>
  <si>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</si>
  <si>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</si>
  <si>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</si>
  <si>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</si>
  <si>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</si>
  <si>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</si>
  <si>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</si>
  <si>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</si>
  <si>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</si>
  <si>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</si>
  <si>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</si>
  <si>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</si>
  <si>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</si>
  <si>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</si>
  <si>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</si>
  <si>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</si>
  <si>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</si>
  <si>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</si>
  <si>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</si>
  <si>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</si>
  <si>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</si>
  <si>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</si>
  <si>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</si>
  <si>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</si>
  <si>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</si>
  <si>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</si>
  <si>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</si>
  <si>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</si>
  <si>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</si>
  <si>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</si>
  <si>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</si>
  <si>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</si>
  <si>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</si>
  <si>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</si>
  <si>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</si>
  <si>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</si>
  <si>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</si>
  <si>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</si>
  <si>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</si>
  <si>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</si>
  <si>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</si>
  <si>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</si>
  <si>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</si>
  <si>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</si>
  <si>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</si>
  <si>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</si>
  <si>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</si>
  <si>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</si>
  <si>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</si>
  <si>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</si>
  <si>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</si>
  <si>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</si>
  <si>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</si>
  <si>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</si>
  <si>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</si>
  <si>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</si>
  <si>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</si>
  <si>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</si>
  <si>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</si>
  <si>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</si>
  <si>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</si>
  <si>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</si>
  <si>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</si>
  <si>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</si>
  <si>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</si>
  <si>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</si>
  <si>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</si>
  <si>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</si>
  <si>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</si>
  <si>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</si>
  <si>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</si>
  <si>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</si>
  <si>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</si>
  <si>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</si>
  <si>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</si>
  <si>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</si>
  <si>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</si>
  <si>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</si>
  <si>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</si>
  <si>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</si>
  <si>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</si>
  <si>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</si>
  <si>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</si>
  <si>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</si>
  <si>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</si>
  <si>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</si>
  <si>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</si>
  <si>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</si>
  <si>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</si>
  <si>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</si>
  <si>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</si>
  <si>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</si>
  <si>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</si>
  <si>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</si>
  <si>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</si>
  <si>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</si>
  <si>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</si>
  <si>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</si>
  <si>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</si>
  <si>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</si>
  <si>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</si>
  <si>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</si>
  <si>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</si>
  <si>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</si>
  <si>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</si>
  <si>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</si>
  <si>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</si>
  <si>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</si>
  <si>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</si>
  <si>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</si>
  <si>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</si>
  <si>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</si>
  <si>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</si>
  <si>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</si>
  <si>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</si>
  <si>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</si>
  <si>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</si>
  <si>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</si>
  <si>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</si>
  <si>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</si>
  <si>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</si>
  <si>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</si>
  <si>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</si>
  <si>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</si>
  <si>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</si>
  <si>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</si>
  <si>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</si>
  <si>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</si>
  <si>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</si>
  <si>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</si>
  <si>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</si>
  <si>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</si>
  <si>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</si>
  <si>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</si>
  <si>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</si>
  <si>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</si>
  <si>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</si>
  <si>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</si>
  <si>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</si>
  <si>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</si>
  <si>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</si>
  <si>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</si>
  <si>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</si>
  <si>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</si>
  <si>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</si>
  <si>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</si>
  <si>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</si>
  <si>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</si>
  <si>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</si>
  <si>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</si>
  <si>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</si>
  <si>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</si>
  <si>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</si>
  <si>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</si>
  <si>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</si>
  <si>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</si>
  <si>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</si>
  <si>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</si>
  <si>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</si>
  <si>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</si>
  <si>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</si>
  <si>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</si>
  <si>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</si>
  <si>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</si>
  <si>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</si>
  <si>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</si>
  <si>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</si>
  <si>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</si>
  <si>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</si>
  <si>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</si>
  <si>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</si>
  <si>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</si>
  <si>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</si>
  <si>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</si>
  <si>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</si>
  <si>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</si>
  <si>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</si>
  <si>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</si>
  <si>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</si>
  <si>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</si>
  <si>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</si>
  <si>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</si>
  <si>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</si>
  <si>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</si>
  <si>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</si>
  <si>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</si>
  <si>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</si>
  <si>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</si>
  <si>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</si>
  <si>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</si>
  <si>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</si>
  <si>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</si>
  <si>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</si>
  <si>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</si>
  <si>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</si>
  <si>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</si>
  <si>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</si>
  <si>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</si>
  <si>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</si>
  <si>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</si>
  <si>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</si>
  <si>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</si>
  <si>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</si>
  <si>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</si>
  <si>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</si>
  <si>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</si>
  <si>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</si>
  <si>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</si>
  <si>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</si>
  <si>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</si>
  <si>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</si>
  <si>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</si>
  <si>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</si>
  <si>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</si>
  <si>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</si>
  <si>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</si>
  <si>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</si>
  <si>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</si>
  <si>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</si>
  <si>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</si>
  <si>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</si>
  <si>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</si>
  <si>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</si>
  <si>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</si>
  <si>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</si>
  <si>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</si>
  <si>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</si>
  <si>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</si>
  <si>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</si>
  <si>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</si>
  <si>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</si>
  <si>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</si>
  <si>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</si>
  <si>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</si>
  <si>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</si>
  <si>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</si>
  <si>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</si>
  <si>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</si>
  <si>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</si>
  <si>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</si>
  <si>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</si>
  <si>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</si>
  <si>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</si>
  <si>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</si>
  <si>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</si>
  <si>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</si>
  <si>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</si>
  <si>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</si>
  <si>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</si>
  <si>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</si>
  <si>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</si>
  <si>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</si>
  <si>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</si>
  <si>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</si>
  <si>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</si>
  <si>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</si>
  <si>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</si>
  <si>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</si>
  <si>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</si>
  <si>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</si>
  <si>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</si>
  <si>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</si>
  <si>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</si>
  <si>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</si>
  <si>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</si>
  <si>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</si>
  <si>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</si>
  <si>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</si>
  <si>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</si>
  <si>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</si>
  <si>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</si>
  <si>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</si>
  <si>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</si>
  <si>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</si>
  <si>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</si>
  <si>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</si>
  <si>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</si>
  <si>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</si>
  <si>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</si>
  <si>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</si>
  <si>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</si>
  <si>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</si>
  <si>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</si>
  <si>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</si>
  <si>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</si>
  <si>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</si>
  <si>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</si>
  <si>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</si>
  <si>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</si>
  <si>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</si>
  <si>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</si>
  <si>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</si>
  <si>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</si>
  <si>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</si>
  <si>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</si>
  <si>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</si>
  <si>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</si>
  <si>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</si>
  <si>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</si>
  <si>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</si>
  <si>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</si>
  <si>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</si>
  <si>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</si>
  <si>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</si>
  <si>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</si>
  <si>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</si>
  <si>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</si>
  <si>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</si>
  <si>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</si>
  <si>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</si>
  <si>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</si>
  <si>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</si>
  <si>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</si>
  <si>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</si>
  <si>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</si>
  <si>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</si>
  <si>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</si>
  <si>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</si>
  <si>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</si>
  <si>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</si>
  <si>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</si>
  <si>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</si>
  <si>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</si>
  <si>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</si>
  <si>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</si>
  <si>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</si>
  <si>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</si>
  <si>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</si>
  <si>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</si>
  <si>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</si>
  <si>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</si>
  <si>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</si>
  <si>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</si>
  <si>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</si>
  <si>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</si>
  <si>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</si>
  <si>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</si>
  <si>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</si>
  <si>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</si>
  <si>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</si>
  <si>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</si>
  <si>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</si>
  <si>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</si>
  <si>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</si>
  <si>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</si>
  <si>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</si>
  <si>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</si>
  <si>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</si>
  <si>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</si>
  <si>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</si>
  <si>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</si>
  <si>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</si>
  <si>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</si>
  <si>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</si>
  <si>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</si>
  <si>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</si>
  <si>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</si>
  <si>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</si>
  <si>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</si>
  <si>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</si>
  <si>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</si>
  <si>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</si>
  <si>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</si>
  <si>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</si>
  <si>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</si>
  <si>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</si>
  <si>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</si>
  <si>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</si>
  <si>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</si>
  <si>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</si>
  <si>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</si>
  <si>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</si>
  <si>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</si>
  <si>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</si>
  <si>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</si>
  <si>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</si>
  <si>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</si>
  <si>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</si>
  <si>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</si>
  <si>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</si>
  <si>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</si>
  <si>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</si>
  <si>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</si>
  <si>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</si>
  <si>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</si>
  <si>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</si>
  <si>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</si>
  <si>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</si>
  <si>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</si>
  <si>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</si>
  <si>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</si>
  <si>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</si>
  <si>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</si>
  <si>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</si>
  <si>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</si>
  <si>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</si>
  <si>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</si>
  <si>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</si>
  <si>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</si>
  <si>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</si>
  <si>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</si>
  <si>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</si>
  <si>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</si>
  <si>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</si>
  <si>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</si>
  <si>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</si>
  <si>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</si>
  <si>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</si>
  <si>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</si>
  <si>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</si>
  <si>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</si>
  <si>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</si>
  <si>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</si>
  <si>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</si>
  <si>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</si>
  <si>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</si>
  <si>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</si>
  <si>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</si>
  <si>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</si>
  <si>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</si>
  <si>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</si>
  <si>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</si>
  <si>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</si>
  <si>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</si>
  <si>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</si>
  <si>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</si>
  <si>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</si>
  <si>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</si>
  <si>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</si>
  <si>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</si>
  <si>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</si>
  <si>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</si>
  <si>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</si>
  <si>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</si>
  <si>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</si>
  <si>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</si>
  <si>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</si>
  <si>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</si>
  <si>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</si>
  <si>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</si>
  <si>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</si>
  <si>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</si>
  <si>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</si>
  <si>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</si>
  <si>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</si>
  <si>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</si>
  <si>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</si>
  <si>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</si>
  <si>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</si>
  <si>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</si>
  <si>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</si>
  <si>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</si>
  <si>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</si>
  <si>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</si>
  <si>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</si>
  <si>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</si>
  <si>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</si>
  <si>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</si>
  <si>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</si>
  <si>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</si>
  <si>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</si>
  <si>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</si>
  <si>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</si>
  <si>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</si>
  <si>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</si>
  <si>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</si>
  <si>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</si>
  <si>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</si>
  <si>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</si>
  <si>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</si>
  <si>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</si>
  <si>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</si>
  <si>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</si>
  <si>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</si>
  <si>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</si>
  <si>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</si>
  <si>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</si>
  <si>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</si>
  <si>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</si>
  <si>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</si>
  <si>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</si>
  <si>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</si>
  <si>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</si>
  <si>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</si>
  <si>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</si>
  <si>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</si>
  <si>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</si>
  <si>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</si>
  <si>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</si>
  <si>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</si>
  <si>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</si>
  <si>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</si>
  <si>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</si>
  <si>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</si>
  <si>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</si>
  <si>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</si>
  <si>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</si>
  <si>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</si>
  <si>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</si>
  <si>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</si>
  <si>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</si>
  <si>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</si>
  <si>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</si>
  <si>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</si>
  <si>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</si>
  <si>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</si>
  <si>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</si>
  <si>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</si>
  <si>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</si>
  <si>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</si>
  <si>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</si>
  <si>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</si>
  <si>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</si>
  <si>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</si>
  <si>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</si>
  <si>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</si>
  <si>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</si>
  <si>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</si>
  <si>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</si>
  <si>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</si>
  <si>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</si>
  <si>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</si>
  <si>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</si>
  <si>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</si>
  <si>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</si>
  <si>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</si>
  <si>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</si>
  <si>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</si>
  <si>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</si>
  <si>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</si>
  <si>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</si>
  <si>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</si>
  <si>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</si>
  <si>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</si>
  <si>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</si>
  <si>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</si>
  <si>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</si>
  <si>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</si>
  <si>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</si>
  <si>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</si>
  <si>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</si>
  <si>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</si>
  <si>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</si>
  <si>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</si>
  <si>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</si>
  <si>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</si>
  <si>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</si>
  <si>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</si>
  <si>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</si>
  <si>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</si>
  <si>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</si>
  <si>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</si>
  <si>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</si>
  <si>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</si>
  <si>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</si>
  <si>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</si>
  <si>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</si>
  <si>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</si>
  <si>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</si>
  <si>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</si>
  <si>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</si>
  <si>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</si>
  <si>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</si>
  <si>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</si>
  <si>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</si>
  <si>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</si>
  <si>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</si>
  <si>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</si>
  <si>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</si>
  <si>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</si>
  <si>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</si>
  <si>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</si>
  <si>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</si>
  <si>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</si>
  <si>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</si>
  <si>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</si>
  <si>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</si>
  <si>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</si>
  <si>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</si>
  <si>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</si>
  <si>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</si>
  <si>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</si>
  <si>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</si>
  <si>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</si>
  <si>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</si>
  <si>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</si>
  <si>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</si>
  <si>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</si>
  <si>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</si>
  <si>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</si>
  <si>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</si>
  <si>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</si>
  <si>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</si>
  <si>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</si>
  <si>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</si>
  <si>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</si>
  <si>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</si>
  <si>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</si>
  <si>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</si>
  <si>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</si>
  <si>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</si>
  <si>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</si>
  <si>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</si>
  <si>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</si>
  <si>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</si>
  <si>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</si>
  <si>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</si>
  <si>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</si>
  <si>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</si>
  <si>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</si>
  <si>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</si>
  <si>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</si>
  <si>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</si>
  <si>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</si>
  <si>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</si>
  <si>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</si>
  <si>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</si>
  <si>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</si>
  <si>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</si>
  <si>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</si>
  <si>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</si>
  <si>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</si>
  <si>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</si>
  <si>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</si>
  <si>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</si>
  <si>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</si>
  <si>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</si>
  <si>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</si>
  <si>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</si>
  <si>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</si>
  <si>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</si>
  <si>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</si>
  <si>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</si>
  <si>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</si>
  <si>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</si>
  <si>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</si>
  <si>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</si>
  <si>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</si>
  <si>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</si>
  <si>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</si>
  <si>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</si>
  <si>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</si>
  <si>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</si>
  <si>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</si>
  <si>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</si>
  <si>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</si>
  <si>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</si>
  <si>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</si>
  <si>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</si>
  <si>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</si>
  <si>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</si>
  <si>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</si>
  <si>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</si>
  <si>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</si>
  <si>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</si>
  <si>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</si>
  <si>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</si>
  <si>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</si>
  <si>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</si>
  <si>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</si>
  <si>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</si>
  <si>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</si>
  <si>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</si>
  <si>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</si>
  <si>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</si>
  <si>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</si>
  <si>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</si>
  <si>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</si>
  <si>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</si>
  <si>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</si>
  <si>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</si>
  <si>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</si>
  <si>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</si>
  <si>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</si>
  <si>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</si>
  <si>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</si>
  <si>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</si>
  <si>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</si>
  <si>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</si>
  <si>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</si>
  <si>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</si>
  <si>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</si>
  <si>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</si>
  <si>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</si>
  <si>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</si>
  <si>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</si>
  <si>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</si>
  <si>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</si>
  <si>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</si>
  <si>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</si>
  <si>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</si>
  <si>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</si>
  <si>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</si>
  <si>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</si>
  <si>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</si>
  <si>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</si>
  <si>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</si>
  <si>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</si>
  <si>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</si>
  <si>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</si>
  <si>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</si>
  <si>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</si>
  <si>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</si>
  <si>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</si>
  <si>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</si>
  <si>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</si>
  <si>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</si>
  <si>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</si>
  <si>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</si>
  <si>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</si>
  <si>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</si>
  <si>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</si>
  <si>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</si>
  <si>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</si>
  <si>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</si>
  <si>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</si>
  <si>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</si>
  <si>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</si>
  <si>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</si>
  <si>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</si>
  <si>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</si>
  <si>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</si>
  <si>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</si>
  <si>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</si>
  <si>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</si>
  <si>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</si>
  <si>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</si>
  <si>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</si>
  <si>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</si>
  <si>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</si>
  <si>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</si>
  <si>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</si>
  <si>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</si>
  <si>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</si>
  <si>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</si>
  <si>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</si>
  <si>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</si>
  <si>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</si>
  <si>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</si>
  <si>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</si>
  <si>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</si>
  <si>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</si>
  <si>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</si>
  <si>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</si>
  <si>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</si>
  <si>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</si>
  <si>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</si>
  <si>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</si>
  <si>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</si>
  <si>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</si>
  <si>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</si>
  <si>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</si>
  <si>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</si>
  <si>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</si>
  <si>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</si>
  <si>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</si>
  <si>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</si>
  <si>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</si>
  <si>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</si>
  <si>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</si>
  <si>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</si>
  <si>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</si>
  <si>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</si>
  <si>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</si>
  <si>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</si>
  <si>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</si>
  <si>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</si>
  <si>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</si>
  <si>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</si>
  <si>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</si>
  <si>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</si>
  <si>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</si>
  <si>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</si>
  <si>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</si>
  <si>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</si>
  <si>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</si>
  <si>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</si>
  <si>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</si>
  <si>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</si>
  <si>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</si>
  <si>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</si>
  <si>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</si>
  <si>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</si>
  <si>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</si>
  <si>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</si>
  <si>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</si>
  <si>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</si>
  <si>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</si>
  <si>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</si>
  <si>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</si>
  <si>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</si>
  <si>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</si>
  <si>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</si>
  <si>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</si>
  <si>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</si>
  <si>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</si>
  <si>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</si>
  <si>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</si>
  <si>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</si>
  <si>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</si>
  <si>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</si>
  <si>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</si>
  <si>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</si>
  <si>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</si>
  <si>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</si>
  <si>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</si>
  <si>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</si>
  <si>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</si>
  <si>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</si>
  <si>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</si>
  <si>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</si>
  <si>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</si>
  <si>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</si>
  <si>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</si>
  <si>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</si>
  <si>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</si>
  <si>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</si>
  <si>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</si>
  <si>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</si>
  <si>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</si>
  <si>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</si>
  <si>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</si>
  <si>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</si>
  <si>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</si>
  <si>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</si>
  <si>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</si>
  <si>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</si>
  <si>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</si>
  <si>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</si>
  <si>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</si>
  <si>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</si>
  <si>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</si>
  <si>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</si>
  <si>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</si>
  <si>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</si>
  <si>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</si>
  <si>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</si>
  <si>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</si>
  <si>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</si>
  <si>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</si>
  <si>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</si>
  <si>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</si>
  <si>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</si>
  <si>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</si>
  <si>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</si>
  <si>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</si>
  <si>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</si>
  <si>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</si>
  <si>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</si>
  <si>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</si>
  <si>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</si>
  <si>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</si>
  <si>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</si>
  <si>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</si>
  <si>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</si>
  <si>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</si>
  <si>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</si>
  <si>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</si>
  <si>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</si>
  <si>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</si>
  <si>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</si>
  <si>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</si>
  <si>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</si>
  <si>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</si>
  <si>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</si>
  <si>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</si>
  <si>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</si>
  <si>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</si>
  <si>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</si>
  <si>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</si>
  <si>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</si>
  <si>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</si>
  <si>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</si>
  <si>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</si>
  <si>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</si>
  <si>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</si>
  <si>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</si>
  <si>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</si>
  <si>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</si>
  <si>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</si>
  <si>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</si>
  <si>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</si>
  <si>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</si>
  <si>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</si>
  <si>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</si>
  <si>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</si>
  <si>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</si>
  <si>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</si>
  <si>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</si>
  <si>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</si>
  <si>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</si>
  <si>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</si>
  <si>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</si>
  <si>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</si>
  <si>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</si>
  <si>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</si>
  <si>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</si>
  <si>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</si>
  <si>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</si>
  <si>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</si>
  <si>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</si>
  <si>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</si>
  <si>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</si>
  <si>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</si>
  <si>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</si>
  <si>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</si>
  <si>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</si>
  <si>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</si>
  <si>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</si>
  <si>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</si>
  <si>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</si>
  <si>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</si>
  <si>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</si>
  <si>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</si>
  <si>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</si>
  <si>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</si>
  <si>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</si>
  <si>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</si>
  <si>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</si>
  <si>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</si>
  <si>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</si>
  <si>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</si>
  <si>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</si>
  <si>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</si>
  <si>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</si>
  <si>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</si>
  <si>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</si>
  <si>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</si>
  <si>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</si>
  <si>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</si>
  <si>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</si>
  <si>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</si>
  <si>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</si>
  <si>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</si>
  <si>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</si>
  <si>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</si>
  <si>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</si>
  <si>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</si>
  <si>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</si>
  <si>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</si>
  <si>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</si>
  <si>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</si>
  <si>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</si>
  <si>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</si>
  <si>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</si>
  <si>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</si>
  <si>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</si>
  <si>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</si>
  <si>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</si>
  <si>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</si>
  <si>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</si>
  <si>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</si>
  <si>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</si>
  <si>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</si>
  <si>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</si>
  <si>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</si>
  <si>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</si>
  <si>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</si>
  <si>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</si>
  <si>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</si>
  <si>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</si>
  <si>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</si>
  <si>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</si>
  <si>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</si>
  <si>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</si>
  <si>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</si>
  <si>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</si>
  <si>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</si>
  <si>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</si>
  <si>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</si>
  <si>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</si>
  <si>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</si>
  <si>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</si>
  <si>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</si>
  <si>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</si>
  <si>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</si>
  <si>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</si>
  <si>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</si>
  <si>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</si>
  <si>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</si>
  <si>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</si>
  <si>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</si>
  <si>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</si>
  <si>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</si>
  <si>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</si>
  <si>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</si>
  <si>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</si>
  <si>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</si>
  <si>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</si>
  <si>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</si>
  <si>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</si>
  <si>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</si>
  <si>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</si>
  <si>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</si>
  <si>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</si>
  <si>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</si>
  <si>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</si>
  <si>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</si>
  <si>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</si>
  <si>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</si>
  <si>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</si>
  <si>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</si>
  <si>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</si>
  <si>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</si>
  <si>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</si>
  <si>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</si>
  <si>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</si>
  <si>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</si>
  <si>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</si>
  <si>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</si>
  <si>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</si>
  <si>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</si>
  <si>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</si>
  <si>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</si>
  <si>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</si>
  <si>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</si>
  <si>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</si>
  <si>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</si>
  <si>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</si>
  <si>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</si>
  <si>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</si>
  <si>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</si>
  <si>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</si>
  <si>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</si>
  <si>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</si>
  <si>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</si>
  <si>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</si>
  <si>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</si>
  <si>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</si>
  <si>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</si>
  <si>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</si>
  <si>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</si>
  <si>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</si>
  <si>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</si>
  <si>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</si>
  <si>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</si>
  <si>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</si>
  <si>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</si>
  <si>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</si>
  <si>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</si>
  <si>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</si>
  <si>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</si>
  <si>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</si>
  <si>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</si>
  <si>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</si>
  <si>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</si>
  <si>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</si>
  <si>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</si>
  <si>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</si>
  <si>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</si>
  <si>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</si>
  <si>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</si>
  <si>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</si>
  <si>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</si>
  <si>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</si>
  <si>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</si>
  <si>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</si>
  <si>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</si>
  <si>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</si>
  <si>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</si>
  <si>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</si>
  <si>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</si>
  <si>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</si>
  <si>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</si>
  <si>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</si>
  <si>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</si>
  <si>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</si>
  <si>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</si>
  <si>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</si>
  <si>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</si>
  <si>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</si>
  <si>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</si>
  <si>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</si>
  <si>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</si>
  <si>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</si>
  <si>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</si>
  <si>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</si>
  <si>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</si>
  <si>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</si>
  <si>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</si>
  <si>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</si>
  <si>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</si>
  <si>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</si>
  <si>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</si>
  <si>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</si>
  <si>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</si>
  <si>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</si>
  <si>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</si>
  <si>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</si>
  <si>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</si>
  <si>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</si>
  <si>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</si>
  <si>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</si>
  <si>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</si>
  <si>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</si>
  <si>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</si>
  <si>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</si>
  <si>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</si>
  <si>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</si>
  <si>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</si>
  <si>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</si>
  <si>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</si>
  <si>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</si>
  <si>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</si>
  <si>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</si>
  <si>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</si>
  <si>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</si>
  <si>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</si>
  <si>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</si>
  <si>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</si>
  <si>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</si>
  <si>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</si>
  <si>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</si>
  <si>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</si>
  <si>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</si>
  <si>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</si>
  <si>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</si>
  <si>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</si>
  <si>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</si>
  <si>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</si>
  <si>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</si>
  <si>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</si>
  <si>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</si>
  <si>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</si>
  <si>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</si>
  <si>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</si>
  <si>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</si>
  <si>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</si>
  <si>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</si>
  <si>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</si>
  <si>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</si>
  <si>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</si>
  <si>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</si>
  <si>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</si>
  <si>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</si>
  <si>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</si>
  <si>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</si>
  <si>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</si>
  <si>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</si>
  <si>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</si>
  <si>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</si>
  <si>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</si>
  <si>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</si>
  <si>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</si>
  <si>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</si>
  <si>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</si>
  <si>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</si>
  <si>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</si>
  <si>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</si>
  <si>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</si>
  <si>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</si>
  <si>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</si>
  <si>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</si>
  <si>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</si>
  <si>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</si>
  <si>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</si>
  <si>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</si>
  <si>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</si>
  <si>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</si>
  <si>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</si>
  <si>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</si>
  <si>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</si>
  <si>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</si>
  <si>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</si>
  <si>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</si>
  <si>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</si>
  <si>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</si>
  <si>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</si>
  <si>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</si>
  <si>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</si>
  <si>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</si>
  <si>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</si>
  <si>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</si>
  <si>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</si>
  <si>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</si>
  <si>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</si>
  <si>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</si>
  <si>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</si>
  <si>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</si>
  <si>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</si>
  <si>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</si>
  <si>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</si>
  <si>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</si>
  <si>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</si>
  <si>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</si>
  <si>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</si>
  <si>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</si>
  <si>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</si>
  <si>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</si>
  <si>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</si>
  <si>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</si>
  <si>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</si>
  <si>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</si>
  <si>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</si>
  <si>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</si>
  <si>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</si>
  <si>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</si>
  <si>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</si>
  <si>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</si>
  <si>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</si>
  <si>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</si>
  <si>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</si>
  <si>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</si>
  <si>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</si>
  <si>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</si>
  <si>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</si>
  <si>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</si>
  <si>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</si>
  <si>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</si>
  <si>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</si>
  <si>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</si>
  <si>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</si>
  <si>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</si>
  <si>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</si>
  <si>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</si>
  <si>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</si>
  <si>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</si>
  <si>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</si>
  <si>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</si>
  <si>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</si>
  <si>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</si>
  <si>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</si>
  <si>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</si>
  <si>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</si>
  <si>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</si>
  <si>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</si>
  <si>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</si>
  <si>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</si>
  <si>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</si>
  <si>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</si>
  <si>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</si>
  <si>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</si>
  <si>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</si>
  <si>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</si>
  <si>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</si>
  <si>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</si>
  <si>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</si>
  <si>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</si>
  <si>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</si>
  <si>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</si>
  <si>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</si>
  <si>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</si>
  <si>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</si>
  <si>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</si>
  <si>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</si>
  <si>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</si>
  <si>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</si>
  <si>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</si>
  <si>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</si>
  <si>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</si>
  <si>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</si>
  <si>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</si>
  <si>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</si>
  <si>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</si>
  <si>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</si>
  <si>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</si>
  <si>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</si>
  <si>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</si>
  <si>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</si>
  <si>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</si>
  <si>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</si>
  <si>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</si>
  <si>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</si>
  <si>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</si>
  <si>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</si>
  <si>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</si>
  <si>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</si>
  <si>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</si>
  <si>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</si>
  <si>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</si>
  <si>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</si>
  <si>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</si>
  <si>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</si>
  <si>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</si>
  <si>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</si>
  <si>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</si>
  <si>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</si>
  <si>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</si>
  <si>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</si>
  <si>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</si>
  <si>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</si>
  <si>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</si>
  <si>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</si>
  <si>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</si>
  <si>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</si>
  <si>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</si>
  <si>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</si>
  <si>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</si>
  <si>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</si>
  <si>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</si>
  <si>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</si>
  <si>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</si>
  <si>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</si>
  <si>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</si>
  <si>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</si>
  <si>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</si>
  <si>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</si>
  <si>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</si>
  <si>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</si>
  <si>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</si>
  <si>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</si>
  <si>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</si>
  <si>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</si>
  <si>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</si>
  <si>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</si>
  <si>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</si>
  <si>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</si>
  <si>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</si>
  <si>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</si>
  <si>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</si>
  <si>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</si>
  <si>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</si>
  <si>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</si>
  <si>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</si>
  <si>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</si>
  <si>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</si>
  <si>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</si>
  <si>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</si>
  <si>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</si>
  <si>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</si>
  <si>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</si>
  <si>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</si>
  <si>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</si>
  <si>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</si>
  <si>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</si>
  <si>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</si>
  <si>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</si>
  <si>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</si>
  <si>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</si>
  <si>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</si>
  <si>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</si>
  <si>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</si>
  <si>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</si>
  <si>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</si>
  <si>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</si>
  <si>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</si>
  <si>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</si>
  <si>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</si>
  <si>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</si>
  <si>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</si>
  <si>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</si>
  <si>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</si>
  <si>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</si>
  <si>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</si>
  <si>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</si>
  <si>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</si>
  <si>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</si>
  <si>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</si>
  <si>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</si>
  <si>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</si>
  <si>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</si>
  <si>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</si>
  <si>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</si>
  <si>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</si>
  <si>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</si>
  <si>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</si>
  <si>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</si>
  <si>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</si>
  <si>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</si>
  <si>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</si>
  <si>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</si>
  <si>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</si>
  <si>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</si>
  <si>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</si>
  <si>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</si>
  <si>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</si>
  <si>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</si>
  <si>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</si>
  <si>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</si>
  <si>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</si>
  <si>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</si>
  <si>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</si>
  <si>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</si>
  <si>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</si>
  <si>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</si>
  <si>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</si>
  <si>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</si>
  <si>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</si>
  <si>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</si>
  <si>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</si>
  <si>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</si>
  <si>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</si>
  <si>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</si>
  <si>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</si>
  <si>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</si>
  <si>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</si>
  <si>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</si>
  <si>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</si>
  <si>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</si>
  <si>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</si>
  <si>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</si>
  <si>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</si>
  <si>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</si>
  <si>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</si>
  <si>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</si>
  <si>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</si>
  <si>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</si>
  <si>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</si>
  <si>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</si>
  <si>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</si>
  <si>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</si>
  <si>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</si>
  <si>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</si>
  <si>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</si>
  <si>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</si>
  <si>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</si>
  <si>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</si>
  <si>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</si>
  <si>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</si>
  <si>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</si>
  <si>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</si>
  <si>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</si>
  <si>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</si>
  <si>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</si>
  <si>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</si>
  <si>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</si>
  <si>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</si>
  <si>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</si>
  <si>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</si>
  <si>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</si>
  <si>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</si>
  <si>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</si>
  <si>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</si>
  <si>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</si>
  <si>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</si>
  <si>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</si>
  <si>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</si>
  <si>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</si>
  <si>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</si>
  <si>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</si>
  <si>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</si>
  <si>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</si>
  <si>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</si>
  <si>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</si>
  <si>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</si>
  <si>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</si>
  <si>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</si>
  <si>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</si>
  <si>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</si>
  <si>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</si>
  <si>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</si>
  <si>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</si>
  <si>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</si>
  <si>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</si>
  <si>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</si>
  <si>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</si>
  <si>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</si>
  <si>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</si>
  <si>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</si>
  <si>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</si>
  <si>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</si>
  <si>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</si>
  <si>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</si>
  <si>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</si>
  <si>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</si>
  <si>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</si>
  <si>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</si>
  <si>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</si>
  <si>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</si>
  <si>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</si>
  <si>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</si>
  <si>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</si>
  <si>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</si>
  <si>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</si>
  <si>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</si>
  <si>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</si>
  <si>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</si>
  <si>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</si>
  <si>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</si>
  <si>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</si>
  <si>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</si>
  <si>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</si>
  <si>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</si>
  <si>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</si>
  <si>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</si>
  <si>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</si>
  <si>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</si>
  <si>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</si>
  <si>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</si>
  <si>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</si>
  <si>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</si>
  <si>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</si>
  <si>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</si>
  <si>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</si>
  <si>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</si>
  <si>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</si>
  <si>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</si>
  <si>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</si>
  <si>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</si>
  <si>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</si>
  <si>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</si>
  <si>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</si>
  <si>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</si>
  <si>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</si>
  <si>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</si>
  <si>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</si>
  <si>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</si>
  <si>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</si>
  <si>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</si>
  <si>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</si>
  <si>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</si>
  <si>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</si>
  <si>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</si>
  <si>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</si>
  <si>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</si>
  <si>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</si>
  <si>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</si>
  <si>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</si>
  <si>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</si>
  <si>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</si>
  <si>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</si>
  <si>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</si>
  <si>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</si>
  <si>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</si>
  <si>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</si>
  <si>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</si>
  <si>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</si>
  <si>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</si>
  <si>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</si>
  <si>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</si>
  <si>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</si>
  <si>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</si>
  <si>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</si>
  <si>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</si>
  <si>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</si>
  <si>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</si>
  <si>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</si>
  <si>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</si>
  <si>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</si>
  <si>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</si>
  <si>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</si>
  <si>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</si>
  <si>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</si>
  <si>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</si>
  <si>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</si>
  <si>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</si>
  <si>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</si>
  <si>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</si>
  <si>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</si>
  <si>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</si>
  <si>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</si>
  <si>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</si>
  <si>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</si>
  <si>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</si>
  <si>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</si>
  <si>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</si>
  <si>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</si>
  <si>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</si>
  <si>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</si>
  <si>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</si>
  <si>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</si>
  <si>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</si>
  <si>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</si>
  <si>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</si>
  <si>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</si>
  <si>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</si>
  <si>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</si>
  <si>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</si>
  <si>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</si>
  <si>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</si>
  <si>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</si>
  <si>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</si>
  <si>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</si>
  <si>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</si>
  <si>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</si>
  <si>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</si>
  <si>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</si>
  <si>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</si>
  <si>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</si>
  <si>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</si>
  <si>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</si>
  <si>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</si>
  <si>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</si>
  <si>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</si>
  <si>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</si>
  <si>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</si>
  <si>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</si>
  <si>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</si>
  <si>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</si>
  <si>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</si>
  <si>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</si>
  <si>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</si>
  <si>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</si>
  <si>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</si>
  <si>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</si>
  <si>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</si>
  <si>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</si>
  <si>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</si>
  <si>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</si>
  <si>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</si>
  <si>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</si>
  <si>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</si>
  <si>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</si>
  <si>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</si>
  <si>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</si>
  <si>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</si>
  <si>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</si>
  <si>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</si>
  <si>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</si>
  <si>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</si>
  <si>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</si>
  <si>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</si>
  <si>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</si>
  <si>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</si>
  <si>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</si>
  <si>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</si>
  <si>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</si>
  <si>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</si>
  <si>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</si>
  <si>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</si>
  <si>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</si>
  <si>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</si>
  <si>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</si>
  <si>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</si>
  <si>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</si>
  <si>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</si>
  <si>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</si>
  <si>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</si>
  <si>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</si>
  <si>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</si>
  <si>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</si>
  <si>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</si>
  <si>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</si>
  <si>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</si>
  <si>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</si>
  <si>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</si>
  <si>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</si>
  <si>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</si>
  <si>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</si>
  <si>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</si>
  <si>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</si>
  <si>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</si>
  <si>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</si>
  <si>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</si>
  <si>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</si>
  <si>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</si>
  <si>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</si>
  <si>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</si>
  <si>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</si>
  <si>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</si>
  <si>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</si>
  <si>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</si>
  <si>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</si>
  <si>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</si>
  <si>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</si>
  <si>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</si>
  <si>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</si>
  <si>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</si>
  <si>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</si>
  <si>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</si>
  <si>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</si>
  <si>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</si>
  <si>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</si>
  <si>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</si>
  <si>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</si>
  <si>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</si>
  <si>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</si>
  <si>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</si>
  <si>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</si>
  <si>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</si>
  <si>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</si>
  <si>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</si>
  <si>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</si>
  <si>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</si>
  <si>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</si>
  <si>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</si>
  <si>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</si>
  <si>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</si>
  <si>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</si>
  <si>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</si>
  <si>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</si>
  <si>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</si>
  <si>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</si>
  <si>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</si>
  <si>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</si>
  <si>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</si>
  <si>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</si>
  <si>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</si>
  <si>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</si>
  <si>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</si>
  <si>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</si>
  <si>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</si>
  <si>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</si>
  <si>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</si>
  <si>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</si>
  <si>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</si>
  <si>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</si>
  <si>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</si>
  <si>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</si>
  <si>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</si>
  <si>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</si>
  <si>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</si>
  <si>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</si>
  <si>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</si>
  <si>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</si>
  <si>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</si>
  <si>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</si>
  <si>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</si>
  <si>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</si>
  <si>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</si>
  <si>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</si>
  <si>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</si>
  <si>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</si>
  <si>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</si>
  <si>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</si>
  <si>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</si>
  <si>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</si>
  <si>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</si>
  <si>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</si>
  <si>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</si>
  <si>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</si>
  <si>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</si>
  <si>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</si>
  <si>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</si>
  <si>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</si>
  <si>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</si>
  <si>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</si>
  <si>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</si>
  <si>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</si>
  <si>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</si>
  <si>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</si>
  <si>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</si>
  <si>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</si>
  <si>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</si>
  <si>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</si>
  <si>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</si>
  <si>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</si>
  <si>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</si>
  <si>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</si>
  <si>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</si>
  <si>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</si>
  <si>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</si>
  <si>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</si>
  <si>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</si>
  <si>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</si>
  <si>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</si>
  <si>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</si>
  <si>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</si>
  <si>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</si>
  <si>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</si>
  <si>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</si>
  <si>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</si>
  <si>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</si>
  <si>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</si>
  <si>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</si>
  <si>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</si>
  <si>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</si>
  <si>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</si>
  <si>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</si>
  <si>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</si>
  <si>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</si>
  <si>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</si>
  <si>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</si>
  <si>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</si>
  <si>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</si>
  <si>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</si>
  <si>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</si>
  <si>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</si>
  <si>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</si>
  <si>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</si>
  <si>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</si>
  <si>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</si>
  <si>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</si>
  <si>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</si>
  <si>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</si>
  <si>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</si>
  <si>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</si>
  <si>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</si>
  <si>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</si>
  <si>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</si>
  <si>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</si>
  <si>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</si>
  <si>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</si>
  <si>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</si>
  <si>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</si>
  <si>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</si>
  <si>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</si>
  <si>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</si>
  <si>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</si>
  <si>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</si>
  <si>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</si>
  <si>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</si>
  <si>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</si>
  <si>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</si>
  <si>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</si>
  <si>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</si>
  <si>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</si>
  <si>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</si>
  <si>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</si>
  <si>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</si>
  <si>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</si>
  <si>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</si>
  <si>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</si>
  <si>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</si>
  <si>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</si>
  <si>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</si>
  <si>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</si>
  <si>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</si>
  <si>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</si>
  <si>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</si>
  <si>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</si>
  <si>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</si>
  <si>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</si>
  <si>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</si>
  <si>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</si>
  <si>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</si>
  <si>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</si>
  <si>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</si>
  <si>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</si>
  <si>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</si>
  <si>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</si>
  <si>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</si>
  <si>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</si>
  <si>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</si>
  <si>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</si>
  <si>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</si>
  <si>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</si>
  <si>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</si>
  <si>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</si>
  <si>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</si>
  <si>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</si>
  <si>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</si>
  <si>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</si>
  <si>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</si>
  <si>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</si>
  <si>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</si>
  <si>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</si>
  <si>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</si>
  <si>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</si>
  <si>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</si>
  <si>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</si>
  <si>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</si>
  <si>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</si>
  <si>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</si>
  <si>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</si>
  <si>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</si>
  <si>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</si>
  <si>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</si>
  <si>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</si>
  <si>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</si>
  <si>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</si>
  <si>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</si>
  <si>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</si>
  <si>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</si>
  <si>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</si>
  <si>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</si>
  <si>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</si>
  <si>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</si>
  <si>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</si>
  <si>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</si>
  <si>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</si>
  <si>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</si>
  <si>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</si>
  <si>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</si>
  <si>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</si>
  <si>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</si>
  <si>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</si>
  <si>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</si>
  <si>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</si>
  <si>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</si>
  <si>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</si>
  <si>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</si>
  <si>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</si>
  <si>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</si>
  <si>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</si>
  <si>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</si>
  <si>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</si>
  <si>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</si>
  <si>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</si>
  <si>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</si>
  <si>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</si>
  <si>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</si>
  <si>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</si>
  <si>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</si>
  <si>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</si>
  <si>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</si>
  <si>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</si>
  <si>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</si>
  <si>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</si>
  <si>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</si>
  <si>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</si>
  <si>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</si>
  <si>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</si>
  <si>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</si>
  <si>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</si>
  <si>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</si>
  <si>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</si>
  <si>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</si>
  <si>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</si>
  <si>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</si>
  <si>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</si>
  <si>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</si>
  <si>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</si>
  <si>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</si>
  <si>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</si>
  <si>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</si>
  <si>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</si>
  <si>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</si>
  <si>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</si>
  <si>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</si>
  <si>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</si>
  <si>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</si>
  <si>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</si>
  <si>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</si>
  <si>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</si>
  <si>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</si>
  <si>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</si>
  <si>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</si>
  <si>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</si>
  <si>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</si>
  <si>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</si>
  <si>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</si>
  <si>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</si>
  <si>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</si>
  <si>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</si>
  <si>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</si>
  <si>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</si>
  <si>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</si>
  <si>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</si>
  <si>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</si>
  <si>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</si>
  <si>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</si>
  <si>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</si>
  <si>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</si>
  <si>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</si>
  <si>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</si>
  <si>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</si>
  <si>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</si>
  <si>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</si>
  <si>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</si>
  <si>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</si>
  <si>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</si>
  <si>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</si>
  <si>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</si>
  <si>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</si>
  <si>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</si>
  <si>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</si>
  <si>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</si>
  <si>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</si>
  <si>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</si>
  <si>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</si>
  <si>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</si>
  <si>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</si>
  <si>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</si>
  <si>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</si>
  <si>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</si>
  <si>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</si>
  <si>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</si>
  <si>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</si>
  <si>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</si>
  <si>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</si>
  <si>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</si>
  <si>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</si>
  <si>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</si>
  <si>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</si>
  <si>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</si>
  <si>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</si>
  <si>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</si>
  <si>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</si>
  <si>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</si>
  <si>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</si>
  <si>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</si>
  <si>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</si>
  <si>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</si>
  <si>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</si>
  <si>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</si>
  <si>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</si>
  <si>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</si>
  <si>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</si>
  <si>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</si>
  <si>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</si>
  <si>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</si>
  <si>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</si>
  <si>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</si>
  <si>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</si>
  <si>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</si>
  <si>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</si>
  <si>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</si>
  <si>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</si>
  <si>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</si>
  <si>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</si>
  <si>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</si>
  <si>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</si>
  <si>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</si>
  <si>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</si>
  <si>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</si>
  <si>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</si>
  <si>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</si>
  <si>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</si>
  <si>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</si>
  <si>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</si>
  <si>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</si>
  <si>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</si>
  <si>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</si>
  <si>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</si>
  <si>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</si>
  <si>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</si>
  <si>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</si>
  <si>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</si>
  <si>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</si>
  <si>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</si>
  <si>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</si>
  <si>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</si>
  <si>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</si>
  <si>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</si>
  <si>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</si>
  <si>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</si>
  <si>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</si>
  <si>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</si>
  <si>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</si>
  <si>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</si>
  <si>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</si>
  <si>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</si>
  <si>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</si>
  <si>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</si>
  <si>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</si>
  <si>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</si>
  <si>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</si>
  <si>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</si>
  <si>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</si>
  <si>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</si>
  <si>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</si>
  <si>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</si>
  <si>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</si>
  <si>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</si>
  <si>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</si>
  <si>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</si>
  <si>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</si>
  <si>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</si>
  <si>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</si>
  <si>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</si>
  <si>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</si>
  <si>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</si>
  <si>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</si>
  <si>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</si>
  <si>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</si>
  <si>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</si>
  <si>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</si>
  <si>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</si>
  <si>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</si>
  <si>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</si>
  <si>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</si>
  <si>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</si>
  <si>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</si>
  <si>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</si>
  <si>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</si>
  <si>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</si>
  <si>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</si>
  <si>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</si>
  <si>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</si>
  <si>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</si>
  <si>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</si>
  <si>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</si>
  <si>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</si>
  <si>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</si>
  <si>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</si>
  <si>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</si>
  <si>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</si>
  <si>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</si>
  <si>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</si>
  <si>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</si>
  <si>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</si>
  <si>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</si>
  <si>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</si>
  <si>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</si>
  <si>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</si>
  <si>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</si>
  <si>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</si>
  <si>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</si>
  <si>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</si>
  <si>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</si>
  <si>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</si>
  <si>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</si>
  <si>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</si>
  <si>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</si>
  <si>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</si>
  <si>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</si>
  <si>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</si>
  <si>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</si>
  <si>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</si>
  <si>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</si>
  <si>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</si>
  <si>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</si>
  <si>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</si>
  <si>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</si>
  <si>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</si>
  <si>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</si>
  <si>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</si>
  <si>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</si>
  <si>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</si>
  <si>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</si>
  <si>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</si>
  <si>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</si>
  <si>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</si>
  <si>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</si>
  <si>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</si>
  <si>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</si>
  <si>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</si>
  <si>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</si>
  <si>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</si>
  <si>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</si>
  <si>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</si>
  <si>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</si>
  <si>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</si>
  <si>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</si>
  <si>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</si>
  <si>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</si>
  <si>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</si>
  <si>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</si>
  <si>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</si>
  <si>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</si>
  <si>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</si>
  <si>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</si>
  <si>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</si>
  <si>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</si>
  <si>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</si>
  <si>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</si>
  <si>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</si>
  <si>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</si>
  <si>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</si>
  <si>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</si>
  <si>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</si>
  <si>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</si>
  <si>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</si>
  <si>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</si>
  <si>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</si>
  <si>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</si>
  <si>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</si>
  <si>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</si>
  <si>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</si>
  <si>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</si>
  <si>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</si>
  <si>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</si>
  <si>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</si>
  <si>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</si>
  <si>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</si>
  <si>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</si>
  <si>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</si>
  <si>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</si>
  <si>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</si>
  <si>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</si>
  <si>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</si>
  <si>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</si>
  <si>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</si>
  <si>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</si>
  <si>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</si>
  <si>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</si>
  <si>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</si>
  <si>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</si>
  <si>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</si>
  <si>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</si>
  <si>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</si>
  <si>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</si>
  <si>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</si>
  <si>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</si>
  <si>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</si>
  <si>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</si>
  <si>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</si>
  <si>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</si>
  <si>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</si>
  <si>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</si>
  <si>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</si>
  <si>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</si>
  <si>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</si>
  <si>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</si>
  <si>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</si>
  <si>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</si>
  <si>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</si>
  <si>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</si>
  <si>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</si>
  <si>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</si>
  <si>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</si>
  <si>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</si>
  <si>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</si>
  <si>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</si>
  <si>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</si>
  <si>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</si>
  <si>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</si>
  <si>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</si>
  <si>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</si>
  <si>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</si>
  <si>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</si>
  <si>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</si>
  <si>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</si>
  <si>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</si>
  <si>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</si>
  <si>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</si>
  <si>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</si>
  <si>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</si>
  <si>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</si>
  <si>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</si>
  <si>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</si>
  <si>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</si>
  <si>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</si>
  <si>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</si>
  <si>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</si>
  <si>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</si>
  <si>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</si>
  <si>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</si>
  <si>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</si>
  <si>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</si>
  <si>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</si>
  <si>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</si>
  <si>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</si>
  <si>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</si>
  <si>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</si>
  <si>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</si>
  <si>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</si>
  <si>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</si>
  <si>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</si>
  <si>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</si>
  <si>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</si>
  <si>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</si>
  <si>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</si>
  <si>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</si>
  <si>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</si>
  <si>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</si>
  <si>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</si>
  <si>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</si>
  <si>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</si>
  <si>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</si>
  <si>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</si>
  <si>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</si>
  <si>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</si>
  <si>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</si>
  <si>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</si>
  <si>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</si>
  <si>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</si>
  <si>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</si>
  <si>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</si>
  <si>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</si>
  <si>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</si>
  <si>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</si>
  <si>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</si>
  <si>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</si>
  <si>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</si>
  <si>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</si>
  <si>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</si>
  <si>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</si>
  <si>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</si>
  <si>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</si>
  <si>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</si>
  <si>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</si>
  <si>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</si>
  <si>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</si>
  <si>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</si>
  <si>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</si>
  <si>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</si>
  <si>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</si>
  <si>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</si>
  <si>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</si>
  <si>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</si>
  <si>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</si>
  <si>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</si>
  <si>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</si>
  <si>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</si>
  <si>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</si>
  <si>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</si>
  <si>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</si>
  <si>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</si>
  <si>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</si>
  <si>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</si>
  <si>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</si>
  <si>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</si>
  <si>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</si>
  <si>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</si>
  <si>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</si>
  <si>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</si>
  <si>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</si>
  <si>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</si>
  <si>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</si>
  <si>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</si>
  <si>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</si>
  <si>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</si>
  <si>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</si>
  <si>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</si>
  <si>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</si>
  <si>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</si>
  <si>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</si>
  <si>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</si>
  <si>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</si>
  <si>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</si>
  <si>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</si>
  <si>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</si>
  <si>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</si>
  <si>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</si>
  <si>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</si>
  <si>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</si>
  <si>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</si>
  <si>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</si>
  <si>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</si>
  <si>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</si>
  <si>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</si>
  <si>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</si>
  <si>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</si>
  <si>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</si>
  <si>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</si>
  <si>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</si>
  <si>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</si>
  <si>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</si>
  <si>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</si>
  <si>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</si>
  <si>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</si>
  <si>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</si>
  <si>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</si>
  <si>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</si>
  <si>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</si>
  <si>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</si>
  <si>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</si>
  <si>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</si>
  <si>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</si>
  <si>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</si>
  <si>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</si>
  <si>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</si>
  <si>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</si>
  <si>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</si>
  <si>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</si>
  <si>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</si>
  <si>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</si>
  <si>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</si>
  <si>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</si>
  <si>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</si>
  <si>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</si>
  <si>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</si>
  <si>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</si>
  <si>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</si>
  <si>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</si>
  <si>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</si>
  <si>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</si>
  <si>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</si>
  <si>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</si>
  <si>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</si>
  <si>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</si>
  <si>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</si>
  <si>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</si>
  <si>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</si>
  <si>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</si>
  <si>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</si>
  <si>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</si>
  <si>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</si>
  <si>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</si>
  <si>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</si>
  <si>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</si>
  <si>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</si>
  <si>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</si>
  <si>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</si>
  <si>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</si>
  <si>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</si>
  <si>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</si>
  <si>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</si>
  <si>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</si>
  <si>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</si>
  <si>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</si>
  <si>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</si>
  <si>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</si>
  <si>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</si>
  <si>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</si>
  <si>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</si>
  <si>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</si>
  <si>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</si>
  <si>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</si>
  <si>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</si>
  <si>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</si>
  <si>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</si>
  <si>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</si>
  <si>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</si>
  <si>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</si>
  <si>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</si>
  <si>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</si>
  <si>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</si>
  <si>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</si>
  <si>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</si>
  <si>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</si>
  <si>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</si>
  <si>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</si>
  <si>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</si>
  <si>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</si>
  <si>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</si>
  <si>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</si>
  <si>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</si>
  <si>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</si>
  <si>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</si>
  <si>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</si>
  <si>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</si>
  <si>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</si>
  <si>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</si>
  <si>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</si>
  <si>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</si>
  <si>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</si>
  <si>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</si>
  <si>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</si>
  <si>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</si>
  <si>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</si>
  <si>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</si>
  <si>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</si>
  <si>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</si>
  <si>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</si>
  <si>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</si>
  <si>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</si>
  <si>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</si>
  <si>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</si>
  <si>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</si>
  <si>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</si>
  <si>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</si>
  <si>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</si>
  <si>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</si>
  <si>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</si>
  <si>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</si>
  <si>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</si>
  <si>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</si>
  <si>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</si>
  <si>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</si>
  <si>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</si>
  <si>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</si>
  <si>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</si>
  <si>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</si>
  <si>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</si>
  <si>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</si>
  <si>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</si>
  <si>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</si>
  <si>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</si>
  <si>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</si>
  <si>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</si>
  <si>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</si>
  <si>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</si>
  <si>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</si>
  <si>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</si>
  <si>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</si>
  <si>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</si>
  <si>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</si>
  <si>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</si>
  <si>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</si>
  <si>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</si>
  <si>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</si>
  <si>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</si>
  <si>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</si>
  <si>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</si>
  <si>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</si>
  <si>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</si>
  <si>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</si>
  <si>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</si>
  <si>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</si>
  <si>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</si>
  <si>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</si>
  <si>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</si>
  <si>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</si>
  <si>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</si>
  <si>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</si>
  <si>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</si>
  <si>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</si>
  <si>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</si>
  <si>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</si>
  <si>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</si>
  <si>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</si>
  <si>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</si>
  <si>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</si>
  <si>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</si>
  <si>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</si>
  <si>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</si>
  <si>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</si>
  <si>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</si>
  <si>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</si>
  <si>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</si>
  <si>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</si>
  <si>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</si>
  <si>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</si>
  <si>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</si>
  <si>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</si>
  <si>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</si>
  <si>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</si>
  <si>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</si>
  <si>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</si>
  <si>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</si>
  <si>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</si>
  <si>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</si>
  <si>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</si>
  <si>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</si>
  <si>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2021-11-50000008</t>
  </si>
  <si>
    <t>231-2015</t>
  </si>
  <si>
    <t>ATENDER A LA PRIMERA INFANCIA EN EL MARCO DE LA ESTRATEGIA CERO A SIEMPRE DE CONFORMIDAD CON LAS DIRECTRICES LINEAMIENTOS Y PARAMETROS ESTABLECIDOS POR EL ICBF</t>
  </si>
  <si>
    <t>ICBF REGIONAL BOGOTA</t>
  </si>
  <si>
    <t>11-439-2016</t>
  </si>
  <si>
    <t>PRESTAR EL SERVICIO DE ATENCION EDUCACION INICIAL Y CUIDADO A NIÑOS Y NIÑAS MENORES DE 5 AÑOS HASTA SU INGRESO AL GRADO DE TRANSICION</t>
  </si>
  <si>
    <t>SI</t>
  </si>
  <si>
    <t>1653-2016</t>
  </si>
  <si>
    <t>11-1463-2017</t>
  </si>
  <si>
    <t>11-1113-2018</t>
  </si>
  <si>
    <t>11-0458-2019</t>
  </si>
  <si>
    <t>PRESTAR EL SERVICIO CENTROS DE DESARROLLO INFANTIL HI DE CONFORMIDAD CON EL MANUAL OPERATIVO  DE LA MODALIDAD INSTITUCIONAL Y LAS DIRECTRICES ESTABLECIDAS POR EL ICBF</t>
  </si>
  <si>
    <t>11-0586-2020</t>
  </si>
  <si>
    <t>JOHN JAIRO VALENCIA</t>
  </si>
  <si>
    <t>CALLE 1H N.31B-15</t>
  </si>
  <si>
    <t>4661286-2011439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</si>
</sst>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4" zoomScale="85" zoomScaleNormal="85" zoomScaleSheetLayoutView="40" zoomScalePageLayoutView="40" workbookViewId="0">
      <selection activeCell="F56" sqref="F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2" t="s">
        <v>187</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830006317</v>
      </c>
      <c r="C20" s="5"/>
      <c r="D20" s="72"/>
      <c r="E20" s="5"/>
      <c r="F20" s="5"/>
      <c r="G20" s="5"/>
      <c r="H20" s="242"/>
      <c r="I20" s="148" t="s">
        <v>1156</v>
      </c>
      <c r="J20" s="149" t="s">
        <v>204</v>
      </c>
      <c r="K20" s="150">
        <v>715152400</v>
      </c>
      <c r="L20" s="151">
        <v>43855</v>
      </c>
      <c r="M20" s="151">
        <v>44165</v>
      </c>
      <c r="N20" s="134">
        <f>+(M20-L20)/30</f>
        <v>10.333333333333334</v>
      </c>
      <c r="O20" s="137"/>
      <c r="U20" s="133"/>
      <c r="V20" s="104">
        <f ca="1">NOW()</f>
        <v>44186.877829398145</v>
      </c>
      <c r="W20" s="104">
        <f ca="1">NOW()</f>
        <v>44186.877829398145</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e">
        <f>VLOOKUP(B20,EAS!A2:B1439,2,0)</f>
        <v>#N/A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2687</v>
      </c>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2679</v>
      </c>
      <c r="C48" s="111" t="s">
        <v>31</v>
      </c>
      <c r="D48" s="109" t="s">
        <v>2677</v>
      </c>
      <c r="E48" s="144">
        <v>42037</v>
      </c>
      <c r="F48" s="144">
        <v>42369</v>
      </c>
      <c r="G48" s="159">
        <f>IF(AND(E48&lt;&gt;"",F48&lt;&gt;""),((F48-E48)/30),"")</f>
        <v>11.066666666666666</v>
      </c>
      <c r="H48" s="113" t="s">
        <v>2678</v>
      </c>
      <c r="I48" s="112" t="s">
        <v>1156</v>
      </c>
      <c r="J48" s="112" t="s">
        <v>204</v>
      </c>
      <c r="K48" s="115">
        <v>463812870</v>
      </c>
      <c r="L48" s="114" t="s">
        <v>1148</v>
      </c>
      <c r="M48" s="116"/>
      <c r="N48" s="114" t="s">
        <v>27</v>
      </c>
      <c r="O48" s="114" t="s">
        <v>26</v>
      </c>
      <c r="P48" s="77"/>
    </row>
    <row r="49" spans="1:16" s="6" customFormat="1" ht="24.75" customHeight="1" x14ac:dyDescent="0.25">
      <c r="A49" s="142">
        <v>2</v>
      </c>
      <c r="B49" s="121" t="s">
        <v>2679</v>
      </c>
      <c r="C49" s="111" t="s">
        <v>31</v>
      </c>
      <c r="D49" s="109" t="s">
        <v>2680</v>
      </c>
      <c r="E49" s="144">
        <v>42401</v>
      </c>
      <c r="F49" s="144">
        <v>42674</v>
      </c>
      <c r="G49" s="159">
        <f t="shared" ref="G49:G50" si="2">IF(AND(E49&lt;&gt;"",F49&lt;&gt;""),((F49-E49)/30),"")</f>
        <v>9.1</v>
      </c>
      <c r="H49" s="113" t="s">
        <v>2681</v>
      </c>
      <c r="I49" s="112" t="s">
        <v>1156</v>
      </c>
      <c r="J49" s="112" t="s">
        <v>204</v>
      </c>
      <c r="K49" s="115">
        <v>399214380</v>
      </c>
      <c r="L49" s="114" t="s">
        <v>1148</v>
      </c>
      <c r="M49" s="116"/>
      <c r="N49" s="114" t="s">
        <v>27</v>
      </c>
      <c r="O49" s="114" t="s">
        <v>2682</v>
      </c>
      <c r="P49" s="77"/>
    </row>
    <row r="50" spans="1:16" s="6" customFormat="1" ht="24.75" customHeight="1" x14ac:dyDescent="0.25">
      <c r="A50" s="142">
        <v>3</v>
      </c>
      <c r="B50" s="110" t="s">
        <v>2679</v>
      </c>
      <c r="C50" s="111" t="s">
        <v>31</v>
      </c>
      <c r="D50" s="109" t="s">
        <v>2683</v>
      </c>
      <c r="E50" s="144">
        <v>42675</v>
      </c>
      <c r="F50" s="144">
        <v>43039</v>
      </c>
      <c r="G50" s="159">
        <f t="shared" si="2"/>
        <v>12.133333333333333</v>
      </c>
      <c r="H50" s="121" t="s">
        <v>2681</v>
      </c>
      <c r="I50" s="112" t="s">
        <v>1156</v>
      </c>
      <c r="J50" s="112" t="s">
        <v>204</v>
      </c>
      <c r="K50" s="115">
        <v>546825080</v>
      </c>
      <c r="L50" s="114" t="s">
        <v>1148</v>
      </c>
      <c r="M50" s="116"/>
      <c r="N50" s="114" t="s">
        <v>27</v>
      </c>
      <c r="O50" s="114" t="s">
        <v>2682</v>
      </c>
      <c r="P50" s="77"/>
    </row>
    <row r="51" spans="1:16" s="6" customFormat="1" ht="24.75" customHeight="1" outlineLevel="1" x14ac:dyDescent="0.25">
      <c r="A51" s="142">
        <v>4</v>
      </c>
      <c r="B51" s="110" t="s">
        <v>2679</v>
      </c>
      <c r="C51" s="111" t="s">
        <v>31</v>
      </c>
      <c r="D51" s="109" t="s">
        <v>2684</v>
      </c>
      <c r="E51" s="144">
        <v>43040</v>
      </c>
      <c r="F51" s="144">
        <v>43404</v>
      </c>
      <c r="G51" s="159">
        <f t="shared" ref="G51:G107" si="3">IF(AND(E51&lt;&gt;"",F51&lt;&gt;""),((F51-E51)/30),"")</f>
        <v>12.133333333333333</v>
      </c>
      <c r="H51" s="121" t="s">
        <v>2681</v>
      </c>
      <c r="I51" s="112" t="s">
        <v>1156</v>
      </c>
      <c r="J51" s="112" t="s">
        <v>204</v>
      </c>
      <c r="K51" s="115">
        <v>648613048</v>
      </c>
      <c r="L51" s="114" t="s">
        <v>1148</v>
      </c>
      <c r="M51" s="116"/>
      <c r="N51" s="114" t="s">
        <v>27</v>
      </c>
      <c r="O51" s="114" t="s">
        <v>2682</v>
      </c>
      <c r="P51" s="77"/>
    </row>
    <row r="52" spans="1:16" s="7" customFormat="1" ht="24.75" customHeight="1" outlineLevel="1" x14ac:dyDescent="0.25">
      <c r="A52" s="143">
        <v>5</v>
      </c>
      <c r="B52" s="110" t="s">
        <v>2679</v>
      </c>
      <c r="C52" s="111" t="s">
        <v>31</v>
      </c>
      <c r="D52" s="109" t="s">
        <v>2685</v>
      </c>
      <c r="E52" s="144">
        <v>43405</v>
      </c>
      <c r="F52" s="144">
        <v>43441</v>
      </c>
      <c r="G52" s="159">
        <f t="shared" si="3"/>
        <v>1.2</v>
      </c>
      <c r="H52" s="121" t="s">
        <v>2681</v>
      </c>
      <c r="I52" s="112" t="s">
        <v>1156</v>
      </c>
      <c r="J52" s="112" t="s">
        <v>204</v>
      </c>
      <c r="K52" s="115">
        <v>67591180</v>
      </c>
      <c r="L52" s="114" t="s">
        <v>1148</v>
      </c>
      <c r="M52" s="116"/>
      <c r="N52" s="114" t="s">
        <v>27</v>
      </c>
      <c r="O52" s="114" t="s">
        <v>26</v>
      </c>
      <c r="P52" s="78"/>
    </row>
    <row r="53" spans="1:16" s="7" customFormat="1" ht="24.75" customHeight="1" outlineLevel="1" x14ac:dyDescent="0.25">
      <c r="A53" s="143">
        <v>6</v>
      </c>
      <c r="B53" s="121" t="s">
        <v>2679</v>
      </c>
      <c r="C53" s="111" t="s">
        <v>31</v>
      </c>
      <c r="D53" s="109" t="s">
        <v>2686</v>
      </c>
      <c r="E53" s="144">
        <v>43483</v>
      </c>
      <c r="F53" s="144">
        <v>43819</v>
      </c>
      <c r="G53" s="159">
        <f t="shared" si="3"/>
        <v>11.2</v>
      </c>
      <c r="H53" s="118" t="s">
        <v>2687</v>
      </c>
      <c r="I53" s="112" t="s">
        <v>1156</v>
      </c>
      <c r="J53" s="112" t="s">
        <v>204</v>
      </c>
      <c r="K53" s="115">
        <v>622700947</v>
      </c>
      <c r="L53" s="114" t="s">
        <v>1148</v>
      </c>
      <c r="M53" s="116"/>
      <c r="N53" s="114" t="s">
        <v>27</v>
      </c>
      <c r="O53" s="114" t="s">
        <v>2682</v>
      </c>
      <c r="P53" s="78"/>
    </row>
    <row r="54" spans="1:16" s="7" customFormat="1" ht="24.75" customHeight="1" outlineLevel="1" x14ac:dyDescent="0.25">
      <c r="A54" s="143">
        <v>7</v>
      </c>
      <c r="B54" s="110"/>
      <c r="C54" s="111"/>
      <c r="D54" s="109"/>
      <c r="E54" s="144"/>
      <c r="F54" s="144"/>
      <c r="G54" s="159" t="str">
        <f t="shared" si="3"/>
        <v/>
      </c>
      <c r="H54" s="118"/>
      <c r="I54" s="112"/>
      <c r="J54" s="112"/>
      <c r="K54" s="117"/>
      <c r="L54" s="114"/>
      <c r="M54" s="116"/>
      <c r="N54" s="114"/>
      <c r="O54" s="114"/>
      <c r="P54" s="78"/>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8"/>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8"/>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8"/>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2688</v>
      </c>
      <c r="E114" s="144">
        <v>43885</v>
      </c>
      <c r="F114" s="144">
        <v>44196</v>
      </c>
      <c r="G114" s="159">
        <f>IF(AND(E114&lt;&gt;"",F114&lt;&gt;""),((F114-E114)/30),"")</f>
        <v>10.366666666666667</v>
      </c>
      <c r="H114" s="118" t="s">
        <v>2687</v>
      </c>
      <c r="I114" s="120" t="s">
        <v>1156</v>
      </c>
      <c r="J114" s="120" t="s">
        <v>204</v>
      </c>
      <c r="K114" s="122">
        <v>680438739</v>
      </c>
      <c r="L114" s="99" t="e">
        <f>+IF(AND(K114&gt;0,O114="Ejecución"),(K114/877802)*Tabla28[[#This Row],[% participación]],IF(AND(K114&gt;0,O114&lt;&gt;"Ejecución"),"-",""))</f>
        <v>#VALUE!</v>
      </c>
      <c r="M114" s="123" t="s">
        <v>1148</v>
      </c>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3" t="s">
        <v>2658</v>
      </c>
      <c r="C168" s="233"/>
      <c r="D168" s="233"/>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c r="G179" s="164" t="str">
        <f>IF(F179&gt;0,SUM(E179+F179),"")</f>
        <v/>
      </c>
      <c r="H179" s="5"/>
      <c r="I179" s="216" t="s">
        <v>2671</v>
      </c>
      <c r="J179" s="216"/>
      <c r="K179" s="216"/>
      <c r="L179" s="216"/>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v>
      </c>
      <c r="D185" s="90" t="s">
        <v>2628</v>
      </c>
      <c r="E185" s="93">
        <f>+(C185*SUM(K20:K35))</f>
        <v>0</v>
      </c>
      <c r="F185" s="91"/>
      <c r="G185" s="92"/>
      <c r="H185" s="87"/>
      <c r="I185" s="89" t="s">
        <v>2627</v>
      </c>
      <c r="J185" s="165">
        <f>+SUM(M179:M183)</f>
        <v>0</v>
      </c>
      <c r="K185" s="235" t="s">
        <v>2628</v>
      </c>
      <c r="L185" s="235"/>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34852</v>
      </c>
      <c r="D193" s="5"/>
      <c r="E193" s="125">
        <v>519</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2689</v>
      </c>
      <c r="D211" s="21"/>
      <c r="G211" s="27" t="s">
        <v>2620</v>
      </c>
      <c r="H211" s="147" t="s">
        <v>2690</v>
      </c>
      <c r="J211" s="27" t="s">
        <v>2622</v>
      </c>
      <c r="K211" s="147"/>
      <c r="L211" s="21"/>
      <c r="M211" s="21"/>
      <c r="N211" s="21"/>
      <c r="O211" s="8"/>
    </row>
    <row r="212" spans="1:15" x14ac:dyDescent="0.25">
      <c r="A212" s="9"/>
      <c r="B212" s="27" t="s">
        <v>2619</v>
      </c>
      <c r="C212" s="146" t="s">
        <v>2689</v>
      </c>
      <c r="D212" s="21"/>
      <c r="G212" s="27" t="s">
        <v>2621</v>
      </c>
      <c r="H212" s="147" t="s">
        <v>2691</v>
      </c>
      <c r="J212" s="27" t="s">
        <v>2623</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a65d333d-5b59-4810-bc94-b80d9325abbc"/>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2020-12-22T02:05:36Z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