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x\compartida modalidad\LICITACION 2021\Primera infancia\2021-18-1000053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<sst xmlns="http://schemas.openxmlformats.org/spreadsheetml/2006/main" count="3158" uniqueCount="2715">
  <si>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</si>
  <si>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</si>
  <si>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</si>
  <si>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</si>
  <si>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</si>
  <si>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</si>
  <si>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</si>
  <si>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</si>
  <si>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</si>
  <si>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</si>
  <si>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</si>
  <si>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</si>
  <si>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</si>
  <si>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</si>
  <si>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</si>
  <si>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</si>
  <si>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</si>
  <si>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</si>
  <si>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</si>
  <si>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</si>
  <si>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</si>
  <si>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</si>
  <si>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</si>
  <si>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</si>
  <si>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</si>
  <si>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</si>
  <si>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</si>
  <si>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</si>
  <si>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</si>
  <si>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</si>
  <si>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</si>
  <si>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</si>
  <si>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</si>
  <si>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</si>
  <si>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</si>
  <si>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</si>
  <si>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</si>
  <si>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</si>
  <si>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</si>
  <si>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</si>
  <si>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</si>
  <si>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</si>
  <si>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</si>
  <si>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</si>
  <si>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</si>
  <si>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</si>
  <si>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</si>
  <si>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</si>
  <si>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</si>
  <si>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</si>
  <si>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</si>
  <si>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</si>
  <si>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</si>
  <si>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</si>
  <si>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</si>
  <si>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</si>
  <si>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</si>
  <si>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</si>
  <si>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</si>
  <si>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</si>
  <si>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</si>
  <si>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</si>
  <si>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</si>
  <si>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</si>
  <si>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</si>
  <si>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</si>
  <si>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</si>
  <si>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</si>
  <si>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</si>
  <si>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</si>
  <si>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</si>
  <si>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</si>
  <si>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</si>
  <si>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</si>
  <si>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</si>
  <si>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</si>
  <si>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</si>
  <si>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</si>
  <si>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</si>
  <si>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</si>
  <si>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</si>
  <si>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</si>
  <si>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</si>
  <si>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</si>
  <si>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</si>
  <si>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</si>
  <si>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</si>
  <si>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</si>
  <si>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</si>
  <si>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</si>
  <si>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</si>
  <si>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</si>
  <si>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</si>
  <si>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</si>
  <si>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</si>
  <si>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</si>
  <si>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</si>
  <si>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</si>
  <si>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</si>
  <si>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</si>
  <si>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</si>
  <si>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</si>
  <si>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</si>
  <si>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</si>
  <si>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</si>
  <si>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</si>
  <si>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</si>
  <si>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</si>
  <si>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</si>
  <si>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</si>
  <si>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</si>
  <si>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</si>
  <si>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</si>
  <si>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</si>
  <si>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</si>
  <si>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</si>
  <si>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</si>
  <si>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</si>
  <si>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</si>
  <si>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</si>
  <si>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</si>
  <si>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</si>
  <si>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</si>
  <si>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</si>
  <si>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</si>
  <si>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</si>
  <si>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</si>
  <si>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</si>
  <si>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</si>
  <si>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</si>
  <si>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</si>
  <si>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</si>
  <si>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</si>
  <si>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</si>
  <si>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</si>
  <si>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</si>
  <si>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</si>
  <si>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</si>
  <si>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</si>
  <si>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</si>
  <si>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</si>
  <si>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</si>
  <si>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</si>
  <si>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</si>
  <si>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</si>
  <si>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</si>
  <si>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</si>
  <si>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</si>
  <si>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</si>
  <si>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</si>
  <si>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</si>
  <si>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</si>
  <si>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</si>
  <si>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</si>
  <si>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</si>
  <si>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</si>
  <si>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</si>
  <si>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</si>
  <si>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</si>
  <si>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</si>
  <si>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</si>
  <si>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</si>
  <si>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</si>
  <si>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</si>
  <si>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</si>
  <si>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</si>
  <si>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</si>
  <si>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</si>
  <si>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</si>
  <si>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</si>
  <si>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</si>
  <si>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</si>
  <si>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</si>
  <si>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</si>
  <si>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</si>
  <si>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</si>
  <si>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</si>
  <si>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</si>
  <si>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</si>
  <si>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</si>
  <si>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</si>
  <si>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</si>
  <si>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</si>
  <si>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</si>
  <si>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</si>
  <si>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</si>
  <si>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</si>
  <si>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</si>
  <si>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</si>
  <si>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</si>
  <si>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</si>
  <si>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</si>
  <si>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</si>
  <si>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</si>
  <si>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</si>
  <si>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</si>
  <si>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</si>
  <si>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</si>
  <si>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</si>
  <si>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</si>
  <si>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</si>
  <si>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</si>
  <si>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</si>
  <si>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</si>
  <si>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</si>
  <si>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</si>
  <si>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</si>
  <si>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</si>
  <si>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</si>
  <si>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</si>
  <si>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</si>
  <si>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</si>
  <si>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</si>
  <si>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</si>
  <si>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</si>
  <si>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</si>
  <si>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</si>
  <si>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</si>
  <si>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</si>
  <si>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</si>
  <si>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</si>
  <si>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</si>
  <si>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</si>
  <si>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</si>
  <si>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</si>
  <si>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</si>
  <si>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</si>
  <si>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</si>
  <si>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</si>
  <si>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</si>
  <si>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</si>
  <si>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</si>
  <si>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</si>
  <si>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</si>
  <si>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</si>
  <si>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</si>
  <si>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</si>
  <si>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</si>
  <si>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</si>
  <si>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</si>
  <si>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</si>
  <si>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</si>
  <si>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</si>
  <si>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</si>
  <si>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</si>
  <si>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</si>
  <si>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</si>
  <si>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</si>
  <si>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</si>
  <si>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</si>
  <si>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</si>
  <si>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</si>
  <si>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</si>
  <si>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</si>
  <si>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</si>
  <si>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</si>
  <si>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</si>
  <si>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</si>
  <si>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</si>
  <si>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</si>
  <si>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</si>
  <si>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</si>
  <si>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</si>
  <si>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</si>
  <si>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</si>
  <si>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</si>
  <si>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</si>
  <si>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</si>
  <si>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</si>
  <si>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</si>
  <si>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</si>
  <si>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</si>
  <si>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</si>
  <si>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</si>
  <si>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</si>
  <si>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</si>
  <si>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</si>
  <si>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</si>
  <si>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</si>
  <si>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</si>
  <si>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</si>
  <si>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</si>
  <si>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</si>
  <si>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</si>
  <si>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</si>
  <si>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</si>
  <si>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</si>
  <si>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</si>
  <si>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</si>
  <si>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</si>
  <si>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</si>
  <si>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</si>
  <si>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</si>
  <si>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</si>
  <si>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</si>
  <si>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</si>
  <si>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</si>
  <si>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</si>
  <si>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</si>
  <si>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</si>
  <si>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</si>
  <si>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</si>
  <si>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</si>
  <si>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</si>
  <si>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</si>
  <si>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</si>
  <si>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</si>
  <si>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</si>
  <si>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</si>
  <si>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</si>
  <si>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</si>
  <si>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</si>
  <si>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</si>
  <si>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</si>
  <si>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</si>
  <si>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</si>
  <si>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</si>
  <si>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</si>
  <si>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</si>
  <si>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</si>
  <si>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</si>
  <si>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</si>
  <si>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</si>
  <si>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</si>
  <si>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</si>
  <si>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</si>
  <si>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</si>
  <si>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</si>
  <si>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</si>
  <si>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</si>
  <si>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</si>
  <si>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</si>
  <si>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</si>
  <si>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</si>
  <si>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</si>
  <si>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</si>
  <si>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</si>
  <si>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</si>
  <si>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</si>
  <si>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</si>
  <si>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</si>
  <si>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</si>
  <si>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</si>
  <si>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</si>
  <si>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</si>
  <si>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</si>
  <si>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</si>
  <si>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</si>
  <si>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</si>
  <si>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</si>
  <si>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</si>
  <si>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</si>
  <si>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</si>
  <si>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</si>
  <si>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</si>
  <si>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</si>
  <si>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</si>
  <si>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</si>
  <si>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</si>
  <si>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</si>
  <si>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</si>
  <si>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</si>
  <si>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</si>
  <si>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</si>
  <si>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</si>
  <si>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</si>
  <si>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</si>
  <si>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</si>
  <si>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</si>
  <si>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</si>
  <si>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</si>
  <si>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</si>
  <si>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</si>
  <si>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</si>
  <si>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</si>
  <si>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</si>
  <si>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</si>
  <si>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</si>
  <si>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</si>
  <si>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</si>
  <si>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</si>
  <si>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</si>
  <si>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</si>
  <si>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</si>
  <si>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</si>
  <si>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</si>
  <si>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</si>
  <si>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</si>
  <si>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</si>
  <si>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</si>
  <si>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</si>
  <si>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</si>
  <si>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</si>
  <si>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</si>
  <si>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</si>
  <si>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</si>
  <si>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</si>
  <si>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</si>
  <si>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</si>
  <si>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</si>
  <si>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</si>
  <si>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</si>
  <si>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</si>
  <si>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</si>
  <si>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</si>
  <si>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</si>
  <si>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</si>
  <si>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</si>
  <si>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</si>
  <si>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</si>
  <si>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</si>
  <si>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</si>
  <si>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</si>
  <si>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</si>
  <si>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</si>
  <si>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</si>
  <si>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</si>
  <si>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</si>
  <si>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</si>
  <si>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</si>
  <si>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</si>
  <si>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</si>
  <si>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</si>
  <si>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</si>
  <si>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</si>
  <si>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</si>
  <si>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</si>
  <si>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</si>
  <si>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</si>
  <si>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</si>
  <si>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</si>
  <si>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</si>
  <si>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</si>
  <si>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</si>
  <si>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</si>
  <si>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</si>
  <si>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</si>
  <si>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</si>
  <si>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</si>
  <si>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</si>
  <si>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</si>
  <si>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</si>
  <si>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</si>
  <si>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</si>
  <si>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</si>
  <si>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</si>
  <si>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</si>
  <si>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</si>
  <si>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</si>
  <si>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</si>
  <si>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</si>
  <si>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</si>
  <si>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</si>
  <si>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</si>
  <si>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</si>
  <si>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</si>
  <si>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</si>
  <si>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</si>
  <si>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</si>
  <si>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</si>
  <si>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</si>
  <si>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</si>
  <si>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</si>
  <si>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</si>
  <si>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</si>
  <si>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</si>
  <si>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</si>
  <si>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</si>
  <si>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</si>
  <si>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</si>
  <si>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</si>
  <si>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</si>
  <si>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</si>
  <si>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</si>
  <si>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</si>
  <si>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</si>
  <si>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</si>
  <si>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</si>
  <si>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</si>
  <si>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</si>
  <si>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</si>
  <si>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</si>
  <si>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</si>
  <si>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</si>
  <si>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</si>
  <si>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</si>
  <si>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</si>
  <si>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</si>
  <si>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</si>
  <si>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</si>
  <si>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</si>
  <si>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</si>
  <si>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</si>
  <si>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</si>
  <si>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</si>
  <si>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</si>
  <si>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</si>
  <si>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</si>
  <si>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</si>
  <si>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</si>
  <si>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</si>
  <si>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</si>
  <si>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</si>
  <si>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</si>
  <si>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</si>
  <si>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</si>
  <si>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</si>
  <si>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</si>
  <si>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</si>
  <si>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</si>
  <si>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</si>
  <si>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</si>
  <si>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</si>
  <si>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</si>
  <si>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</si>
  <si>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</si>
  <si>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</si>
  <si>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</si>
  <si>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</si>
  <si>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</si>
  <si>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</si>
  <si>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</si>
  <si>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</si>
  <si>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</si>
  <si>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</si>
  <si>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</si>
  <si>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</si>
  <si>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</si>
  <si>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</si>
  <si>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</si>
  <si>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</si>
  <si>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</si>
  <si>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</si>
  <si>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</si>
  <si>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</si>
  <si>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</si>
  <si>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</si>
  <si>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</si>
  <si>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</si>
  <si>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</si>
  <si>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</si>
  <si>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</si>
  <si>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</si>
  <si>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</si>
  <si>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</si>
  <si>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</si>
  <si>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</si>
  <si>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</si>
  <si>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</si>
  <si>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</si>
  <si>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</si>
  <si>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</si>
  <si>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</si>
  <si>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</si>
  <si>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</si>
  <si>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</si>
  <si>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</si>
  <si>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</si>
  <si>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</si>
  <si>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</si>
  <si>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</si>
  <si>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</si>
  <si>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</si>
  <si>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</si>
  <si>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</si>
  <si>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</si>
  <si>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</si>
  <si>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</si>
  <si>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</si>
  <si>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</si>
  <si>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</si>
  <si>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</si>
  <si>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</si>
  <si>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</si>
  <si>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</si>
  <si>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</si>
  <si>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</si>
  <si>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</si>
  <si>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</si>
  <si>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</si>
  <si>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</si>
  <si>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</si>
  <si>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</si>
  <si>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</si>
  <si>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</si>
  <si>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</si>
  <si>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</si>
  <si>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</si>
  <si>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</si>
  <si>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</si>
  <si>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</si>
  <si>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</si>
  <si>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</si>
  <si>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</si>
  <si>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</si>
  <si>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</si>
  <si>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</si>
  <si>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</si>
  <si>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</si>
  <si>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</si>
  <si>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</si>
  <si>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</si>
  <si>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</si>
  <si>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</si>
  <si>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</si>
  <si>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</si>
  <si>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</si>
  <si>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</si>
  <si>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</si>
  <si>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</si>
  <si>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</si>
  <si>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</si>
  <si>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</si>
  <si>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</si>
  <si>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</si>
  <si>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</si>
  <si>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</si>
  <si>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</si>
  <si>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</si>
  <si>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</si>
  <si>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</si>
  <si>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</si>
  <si>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</si>
  <si>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</si>
  <si>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</si>
  <si>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</si>
  <si>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</si>
  <si>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</si>
  <si>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</si>
  <si>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</si>
  <si>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</si>
  <si>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</si>
  <si>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</si>
  <si>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</si>
  <si>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</si>
  <si>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</si>
  <si>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</si>
  <si>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</si>
  <si>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</si>
  <si>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</si>
  <si>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</si>
  <si>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</si>
  <si>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</si>
  <si>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</si>
  <si>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</si>
  <si>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</si>
  <si>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</si>
  <si>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</si>
  <si>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</si>
  <si>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</si>
  <si>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</si>
  <si>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</si>
  <si>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</si>
  <si>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</si>
  <si>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</si>
  <si>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</si>
  <si>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</si>
  <si>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</si>
  <si>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</si>
  <si>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</si>
  <si>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</si>
  <si>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</si>
  <si>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</si>
  <si>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</si>
  <si>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</si>
  <si>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</si>
  <si>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</si>
  <si>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</si>
  <si>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</si>
  <si>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</si>
  <si>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</si>
  <si>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</si>
  <si>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</si>
  <si>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</si>
  <si>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</si>
  <si>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</si>
  <si>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</si>
  <si>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</si>
  <si>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</si>
  <si>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</si>
  <si>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</si>
  <si>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</si>
  <si>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</si>
  <si>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</si>
  <si>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</si>
  <si>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</si>
  <si>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</si>
  <si>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</si>
  <si>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</si>
  <si>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</si>
  <si>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</si>
  <si>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</si>
  <si>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</si>
  <si>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</si>
  <si>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</si>
  <si>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</si>
  <si>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</si>
  <si>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</si>
  <si>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</si>
  <si>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</si>
  <si>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</si>
  <si>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</si>
  <si>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</si>
  <si>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</si>
  <si>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</si>
  <si>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</si>
  <si>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</si>
  <si>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</si>
  <si>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</si>
  <si>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</si>
  <si>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</si>
  <si>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</si>
  <si>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</si>
  <si>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</si>
  <si>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</si>
  <si>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</si>
  <si>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</si>
  <si>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</si>
  <si>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</si>
  <si>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</si>
  <si>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</si>
  <si>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</si>
  <si>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</si>
  <si>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</si>
  <si>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</si>
  <si>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</si>
  <si>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</si>
  <si>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</si>
  <si>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</si>
  <si>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</si>
  <si>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</si>
  <si>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</si>
  <si>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</si>
  <si>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</si>
  <si>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</si>
  <si>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</si>
  <si>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</si>
  <si>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</si>
  <si>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</si>
  <si>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</si>
  <si>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</si>
  <si>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</si>
  <si>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</si>
  <si>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</si>
  <si>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</si>
  <si>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</si>
  <si>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</si>
  <si>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</si>
  <si>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</si>
  <si>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</si>
  <si>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</si>
  <si>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</si>
  <si>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</si>
  <si>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</si>
  <si>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</si>
  <si>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</si>
  <si>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</si>
  <si>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</si>
  <si>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</si>
  <si>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</si>
  <si>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</si>
  <si>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</si>
  <si>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</si>
  <si>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</si>
  <si>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</si>
  <si>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</si>
  <si>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</si>
  <si>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</si>
  <si>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</si>
  <si>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</si>
  <si>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</si>
  <si>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</si>
  <si>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</si>
  <si>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</si>
  <si>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</si>
  <si>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</si>
  <si>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</si>
  <si>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</si>
  <si>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</si>
  <si>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</si>
  <si>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</si>
  <si>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</si>
  <si>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</si>
  <si>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</si>
  <si>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</si>
  <si>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</si>
  <si>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</si>
  <si>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</si>
  <si>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</si>
  <si>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</si>
  <si>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</si>
  <si>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</si>
  <si>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</si>
  <si>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</si>
  <si>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</si>
  <si>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</si>
  <si>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</si>
  <si>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</si>
  <si>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</si>
  <si>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</si>
  <si>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</si>
  <si>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</si>
  <si>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</si>
  <si>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</si>
  <si>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</si>
  <si>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</si>
  <si>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</si>
  <si>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</si>
  <si>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</si>
  <si>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</si>
  <si>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</si>
  <si>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</si>
  <si>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</si>
  <si>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</si>
  <si>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</si>
  <si>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</si>
  <si>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</si>
  <si>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</si>
  <si>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</si>
  <si>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</si>
  <si>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</si>
  <si>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</si>
  <si>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</si>
  <si>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</si>
  <si>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</si>
  <si>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</si>
  <si>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</si>
  <si>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</si>
  <si>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</si>
  <si>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</si>
  <si>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</si>
  <si>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</si>
  <si>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</si>
  <si>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</si>
  <si>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</si>
  <si>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</si>
  <si>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</si>
  <si>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</si>
  <si>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</si>
  <si>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</si>
  <si>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</si>
  <si>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</si>
  <si>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</si>
  <si>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</si>
  <si>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</si>
  <si>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</si>
  <si>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</si>
  <si>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</si>
  <si>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</si>
  <si>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</si>
  <si>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</si>
  <si>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</si>
  <si>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</si>
  <si>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</si>
  <si>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</si>
  <si>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</si>
  <si>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</si>
  <si>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</si>
  <si>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</si>
  <si>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</si>
  <si>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</si>
  <si>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</si>
  <si>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</si>
  <si>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</si>
  <si>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</si>
  <si>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</si>
  <si>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</si>
  <si>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</si>
  <si>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</si>
  <si>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</si>
  <si>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</si>
  <si>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</si>
  <si>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</si>
  <si>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</si>
  <si>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</si>
  <si>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</si>
  <si>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</si>
  <si>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</si>
  <si>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</si>
  <si>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</si>
  <si>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</si>
  <si>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</si>
  <si>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</si>
  <si>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</si>
  <si>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</si>
  <si>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</si>
  <si>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</si>
  <si>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</si>
  <si>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</si>
  <si>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</si>
  <si>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</si>
  <si>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</si>
  <si>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</si>
  <si>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</si>
  <si>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</si>
  <si>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</si>
  <si>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</si>
  <si>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</si>
  <si>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</si>
  <si>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</si>
  <si>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</si>
  <si>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</si>
  <si>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</si>
  <si>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</si>
  <si>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</si>
  <si>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</si>
  <si>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</si>
  <si>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</si>
  <si>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</si>
  <si>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</si>
  <si>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</si>
  <si>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</si>
  <si>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</si>
  <si>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</si>
  <si>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</si>
  <si>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</si>
  <si>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</si>
  <si>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</si>
  <si>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</si>
  <si>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</si>
  <si>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</si>
  <si>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</si>
  <si>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</si>
  <si>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</si>
  <si>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</si>
  <si>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</si>
  <si>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</si>
  <si>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</si>
  <si>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</si>
  <si>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</si>
  <si>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</si>
  <si>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</si>
  <si>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</si>
  <si>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</si>
  <si>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</si>
  <si>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</si>
  <si>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</si>
  <si>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</si>
  <si>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</si>
  <si>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</si>
  <si>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</si>
  <si>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</si>
  <si>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</si>
  <si>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</si>
  <si>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</si>
  <si>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</si>
  <si>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</si>
  <si>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</si>
  <si>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</si>
  <si>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</si>
  <si>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</si>
  <si>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</si>
  <si>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</si>
  <si>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</si>
  <si>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</si>
  <si>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</si>
  <si>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</si>
  <si>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</si>
  <si>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</si>
  <si>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</si>
  <si>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</si>
  <si>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</si>
  <si>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</si>
  <si>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</si>
  <si>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</si>
  <si>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</si>
  <si>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</si>
  <si>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</si>
  <si>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</si>
  <si>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</si>
  <si>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</si>
  <si>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</si>
  <si>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</si>
  <si>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</si>
  <si>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</si>
  <si>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</si>
  <si>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</si>
  <si>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</si>
  <si>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</si>
  <si>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</si>
  <si>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</si>
  <si>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</si>
  <si>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</si>
  <si>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</si>
  <si>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</si>
  <si>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</si>
  <si>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</si>
  <si>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</si>
  <si>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</si>
  <si>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</si>
  <si>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</si>
  <si>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</si>
  <si>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</si>
  <si>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</si>
  <si>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</si>
  <si>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</si>
  <si>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</si>
  <si>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</si>
  <si>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</si>
  <si>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</si>
  <si>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</si>
  <si>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</si>
  <si>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</si>
  <si>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</si>
  <si>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</si>
  <si>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</si>
  <si>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</si>
  <si>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</si>
  <si>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</si>
  <si>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</si>
  <si>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</si>
  <si>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</si>
  <si>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</si>
  <si>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</si>
  <si>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</si>
  <si>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</si>
  <si>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</si>
  <si>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</si>
  <si>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</si>
  <si>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</si>
  <si>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</si>
  <si>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</si>
  <si>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</si>
  <si>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</si>
  <si>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</si>
  <si>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</si>
  <si>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</si>
  <si>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</si>
  <si>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</si>
  <si>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</si>
  <si>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</si>
  <si>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</si>
  <si>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</si>
  <si>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</si>
  <si>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</si>
  <si>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</si>
  <si>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</si>
  <si>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</si>
  <si>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</si>
  <si>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</si>
  <si>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</si>
  <si>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</si>
  <si>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</si>
  <si>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</si>
  <si>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</si>
  <si>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</si>
  <si>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</si>
  <si>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</si>
  <si>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</si>
  <si>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</si>
  <si>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</si>
  <si>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</si>
  <si>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</si>
  <si>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</si>
  <si>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</si>
  <si>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</si>
  <si>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</si>
  <si>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</si>
  <si>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</si>
  <si>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</si>
  <si>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</si>
  <si>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</si>
  <si>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</si>
  <si>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</si>
  <si>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</si>
  <si>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</si>
  <si>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</si>
  <si>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</si>
  <si>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</si>
  <si>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</si>
  <si>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</si>
  <si>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</si>
  <si>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</si>
  <si>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</si>
  <si>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</si>
  <si>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</si>
  <si>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</si>
  <si>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</si>
  <si>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</si>
  <si>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</si>
  <si>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</si>
  <si>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</si>
  <si>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</si>
  <si>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</si>
  <si>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</si>
  <si>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</si>
  <si>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</si>
  <si>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</si>
  <si>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</si>
  <si>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</si>
  <si>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</si>
  <si>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</si>
  <si>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</si>
  <si>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</si>
  <si>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</si>
  <si>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</si>
  <si>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</si>
  <si>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</si>
  <si>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</si>
  <si>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</si>
  <si>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</si>
  <si>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</si>
  <si>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</si>
  <si>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</si>
  <si>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</si>
  <si>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</si>
  <si>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</si>
  <si>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</si>
  <si>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</si>
  <si>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</si>
  <si>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</si>
  <si>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</si>
  <si>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</si>
  <si>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</si>
  <si>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</si>
  <si>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</si>
  <si>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</si>
  <si>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</si>
  <si>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</si>
  <si>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</si>
  <si>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</si>
  <si>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</si>
  <si>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</si>
  <si>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</si>
  <si>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</si>
  <si>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</si>
  <si>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</si>
  <si>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</si>
  <si>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</si>
  <si>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</si>
  <si>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</si>
  <si>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</si>
  <si>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</si>
  <si>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</si>
  <si>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</si>
  <si>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</si>
  <si>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</si>
  <si>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</si>
  <si>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</si>
  <si>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</si>
  <si>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</si>
  <si>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</si>
  <si>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</si>
  <si>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</si>
  <si>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</si>
  <si>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</si>
  <si>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</si>
  <si>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</si>
  <si>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</si>
  <si>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</si>
  <si>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</si>
  <si>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</si>
  <si>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</si>
  <si>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</si>
  <si>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</si>
  <si>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</si>
  <si>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</si>
  <si>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</si>
  <si>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</si>
  <si>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</si>
  <si>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</si>
  <si>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</si>
  <si>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</si>
  <si>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</si>
  <si>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</si>
  <si>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</si>
  <si>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</si>
  <si>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</si>
  <si>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</si>
  <si>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</si>
  <si>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</si>
  <si>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</si>
  <si>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</si>
  <si>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</si>
  <si>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</si>
  <si>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</si>
  <si>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</si>
  <si>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</si>
  <si>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</si>
  <si>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</si>
  <si>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</si>
  <si>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</si>
  <si>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</si>
  <si>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</si>
  <si>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</si>
  <si>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</si>
  <si>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</si>
  <si>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</si>
  <si>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</si>
  <si>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</si>
  <si>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</si>
  <si>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</si>
  <si>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</si>
  <si>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</si>
  <si>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</si>
  <si>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</si>
  <si>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</si>
  <si>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</si>
  <si>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</si>
  <si>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</si>
  <si>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</si>
  <si>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</si>
  <si>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</si>
  <si>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</si>
  <si>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</si>
  <si>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</si>
  <si>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</si>
  <si>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</si>
  <si>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</si>
  <si>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</si>
  <si>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</si>
  <si>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</si>
  <si>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</si>
  <si>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</si>
  <si>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</si>
  <si>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</si>
  <si>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</si>
  <si>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</si>
  <si>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</si>
  <si>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</si>
  <si>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</si>
  <si>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</si>
  <si>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</si>
  <si>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</si>
  <si>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</si>
  <si>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</si>
  <si>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</si>
  <si>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</si>
  <si>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</si>
  <si>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</si>
  <si>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</si>
  <si>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</si>
  <si>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</si>
  <si>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</si>
  <si>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</si>
  <si>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</si>
  <si>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</si>
  <si>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</si>
  <si>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</si>
  <si>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</si>
  <si>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</si>
  <si>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</si>
  <si>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</si>
  <si>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</si>
  <si>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</si>
  <si>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</si>
  <si>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</si>
  <si>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</si>
  <si>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</si>
  <si>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</si>
  <si>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</si>
  <si>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</si>
  <si>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</si>
  <si>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</si>
  <si>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</si>
  <si>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</si>
  <si>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</si>
  <si>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</si>
  <si>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</si>
  <si>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</si>
  <si>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</si>
  <si>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</si>
  <si>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</si>
  <si>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</si>
  <si>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</si>
  <si>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</si>
  <si>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</si>
  <si>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</si>
  <si>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</si>
  <si>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</si>
  <si>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</si>
  <si>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</si>
  <si>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</si>
  <si>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</si>
  <si>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</si>
  <si>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</si>
  <si>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</si>
  <si>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</si>
  <si>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</si>
  <si>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</si>
  <si>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</si>
  <si>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</si>
  <si>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</si>
  <si>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</si>
  <si>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</si>
  <si>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</si>
  <si>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</si>
  <si>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</si>
  <si>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</si>
  <si>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</si>
  <si>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</si>
  <si>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</si>
  <si>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</si>
  <si>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</si>
  <si>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</si>
  <si>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</si>
  <si>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</si>
  <si>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</si>
  <si>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</si>
  <si>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</si>
  <si>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</si>
  <si>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</si>
  <si>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</si>
  <si>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</si>
  <si>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</si>
  <si>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</si>
  <si>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</si>
  <si>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</si>
  <si>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</si>
  <si>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</si>
  <si>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</si>
  <si>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</si>
  <si>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</si>
  <si>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</si>
  <si>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</si>
  <si>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</si>
  <si>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</si>
  <si>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</si>
  <si>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</si>
  <si>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</si>
  <si>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</si>
  <si>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</si>
  <si>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</si>
  <si>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</si>
  <si>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</si>
  <si>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</si>
  <si>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</si>
  <si>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</si>
  <si>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</si>
  <si>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</si>
  <si>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</si>
  <si>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</si>
  <si>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</si>
  <si>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</si>
  <si>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</si>
  <si>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</si>
  <si>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</si>
  <si>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</si>
  <si>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</si>
  <si>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</si>
  <si>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</si>
  <si>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</si>
  <si>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</si>
  <si>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</si>
  <si>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</si>
  <si>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</si>
  <si>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</si>
  <si>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</si>
  <si>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</si>
  <si>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</si>
  <si>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</si>
  <si>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</si>
  <si>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</si>
  <si>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</si>
  <si>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</si>
  <si>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</si>
  <si>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</si>
  <si>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</si>
  <si>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</si>
  <si>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</si>
  <si>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</si>
  <si>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</si>
  <si>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</si>
  <si>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</si>
  <si>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</si>
  <si>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</si>
  <si>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</si>
  <si>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</si>
  <si>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</si>
  <si>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</si>
  <si>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</si>
  <si>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</si>
  <si>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</si>
  <si>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</si>
  <si>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</si>
  <si>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</si>
  <si>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</si>
  <si>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</si>
  <si>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</si>
  <si>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</si>
  <si>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</si>
  <si>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</si>
  <si>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</si>
  <si>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</si>
  <si>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</si>
  <si>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</si>
  <si>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</si>
  <si>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</si>
  <si>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</si>
  <si>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</si>
  <si>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</si>
  <si>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</si>
  <si>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</si>
  <si>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</si>
  <si>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</si>
  <si>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</si>
  <si>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</si>
  <si>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</si>
  <si>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</si>
  <si>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</si>
  <si>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</si>
  <si>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</si>
  <si>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</si>
  <si>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</si>
  <si>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</si>
  <si>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</si>
  <si>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</si>
  <si>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</si>
  <si>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</si>
  <si>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</si>
  <si>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</si>
  <si>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</si>
  <si>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</si>
  <si>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</si>
  <si>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</si>
  <si>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</si>
  <si>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</si>
  <si>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</si>
  <si>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</si>
  <si>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</si>
  <si>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</si>
  <si>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</si>
  <si>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</si>
  <si>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</si>
  <si>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</si>
  <si>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</si>
  <si>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</si>
  <si>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</si>
  <si>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</si>
  <si>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</si>
  <si>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</si>
  <si>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</si>
  <si>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</si>
  <si>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</si>
  <si>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</si>
  <si>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</si>
  <si>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</si>
  <si>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</si>
  <si>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</si>
  <si>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</si>
  <si>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</si>
  <si>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</si>
  <si>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</si>
  <si>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</si>
  <si>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</si>
  <si>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</si>
  <si>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</si>
  <si>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</si>
  <si>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</si>
  <si>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</si>
  <si>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</si>
  <si>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</si>
  <si>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</si>
  <si>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</si>
  <si>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</si>
  <si>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</si>
  <si>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</si>
  <si>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</si>
  <si>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</si>
  <si>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</si>
  <si>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</si>
  <si>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</si>
  <si>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</si>
  <si>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</si>
  <si>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</si>
  <si>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</si>
  <si>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</si>
  <si>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</si>
  <si>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</si>
  <si>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</si>
  <si>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</si>
  <si>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</si>
  <si>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</si>
  <si>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</si>
  <si>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</si>
  <si>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</si>
  <si>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</si>
  <si>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</si>
  <si>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</si>
  <si>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</si>
  <si>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</si>
  <si>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</si>
  <si>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</si>
  <si>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</si>
  <si>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</si>
  <si>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</si>
  <si>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</si>
  <si>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</si>
  <si>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</si>
  <si>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</si>
  <si>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</si>
  <si>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</si>
  <si>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</si>
  <si>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</si>
  <si>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</si>
  <si>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</si>
  <si>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</si>
  <si>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</si>
  <si>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</si>
  <si>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</si>
  <si>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</si>
  <si>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</si>
  <si>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</si>
  <si>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</si>
  <si>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</si>
  <si>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</si>
  <si>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</si>
  <si>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</si>
  <si>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</si>
  <si>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</si>
  <si>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</si>
  <si>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</si>
  <si>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</si>
  <si>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</si>
  <si>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</si>
  <si>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</si>
  <si>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</si>
  <si>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</si>
  <si>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</si>
  <si>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</si>
  <si>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</si>
  <si>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</si>
  <si>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</si>
  <si>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</si>
  <si>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</si>
  <si>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</si>
  <si>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</si>
  <si>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</si>
  <si>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</si>
  <si>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</si>
  <si>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</si>
  <si>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</si>
  <si>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</si>
  <si>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</si>
  <si>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</si>
  <si>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</si>
  <si>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</si>
  <si>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</si>
  <si>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</si>
  <si>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</si>
  <si>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</si>
  <si>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</si>
  <si>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</si>
  <si>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</si>
  <si>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</si>
  <si>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</si>
  <si>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</si>
  <si>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</si>
  <si>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</si>
  <si>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</si>
  <si>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</si>
  <si>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</si>
  <si>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</si>
  <si>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</si>
  <si>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</si>
  <si>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</si>
  <si>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</si>
  <si>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</si>
  <si>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</si>
  <si>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</si>
  <si>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</si>
  <si>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</si>
  <si>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</si>
  <si>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</si>
  <si>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</si>
  <si>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</si>
  <si>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</si>
  <si>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</si>
  <si>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</si>
  <si>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</si>
  <si>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</si>
  <si>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</si>
  <si>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</si>
  <si>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</si>
  <si>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</si>
  <si>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</si>
  <si>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</si>
  <si>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</si>
  <si>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</si>
  <si>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</si>
  <si>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</si>
  <si>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</si>
  <si>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</si>
  <si>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</si>
  <si>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</si>
  <si>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</si>
  <si>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</si>
  <si>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</si>
  <si>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</si>
  <si>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</si>
  <si>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</si>
  <si>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</si>
  <si>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</si>
  <si>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</si>
  <si>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</si>
  <si>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</si>
  <si>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</si>
  <si>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</si>
  <si>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</si>
  <si>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</si>
  <si>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</si>
  <si>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</si>
  <si>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</si>
  <si>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</si>
  <si>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</si>
  <si>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</si>
  <si>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</si>
  <si>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</si>
  <si>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</si>
  <si>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</si>
  <si>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</si>
  <si>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</si>
  <si>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</si>
  <si>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</si>
  <si>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</si>
  <si>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</si>
  <si>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</si>
  <si>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</si>
  <si>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</si>
  <si>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</si>
  <si>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</si>
  <si>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</si>
  <si>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</si>
  <si>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</si>
  <si>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</si>
  <si>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</si>
  <si>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</si>
  <si>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</si>
  <si>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</si>
  <si>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</si>
  <si>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</si>
  <si>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</si>
  <si>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</si>
  <si>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</si>
  <si>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</si>
  <si>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</si>
  <si>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</si>
  <si>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</si>
  <si>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</si>
  <si>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</si>
  <si>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</si>
  <si>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</si>
  <si>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</si>
  <si>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</si>
  <si>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</si>
  <si>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</si>
  <si>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</si>
  <si>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</si>
  <si>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</si>
  <si>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</si>
  <si>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</si>
  <si>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</si>
  <si>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</si>
  <si>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</si>
  <si>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</si>
  <si>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</si>
  <si>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</si>
  <si>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</si>
  <si>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</si>
  <si>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</si>
  <si>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</si>
  <si>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</si>
  <si>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</si>
  <si>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</si>
  <si>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</si>
  <si>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</si>
  <si>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</si>
  <si>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</si>
  <si>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</si>
  <si>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</si>
  <si>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</si>
  <si>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</si>
  <si>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</si>
  <si>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</si>
  <si>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</si>
  <si>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</si>
  <si>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</si>
  <si>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</si>
  <si>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</si>
  <si>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</si>
  <si>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</si>
  <si>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</si>
  <si>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</si>
  <si>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</si>
  <si>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</si>
  <si>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</si>
  <si>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</si>
  <si>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</si>
  <si>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</si>
  <si>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</si>
  <si>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</si>
  <si>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</si>
  <si>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</si>
  <si>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</si>
  <si>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</si>
  <si>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</si>
  <si>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</si>
  <si>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</si>
  <si>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</si>
  <si>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</si>
  <si>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</si>
  <si>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</si>
  <si>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</si>
  <si>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</si>
  <si>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</si>
  <si>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</si>
  <si>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</si>
  <si>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</si>
  <si>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</si>
  <si>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</si>
  <si>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</si>
  <si>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</si>
  <si>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</si>
  <si>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</si>
  <si>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</si>
  <si>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</si>
  <si>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</si>
  <si>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</si>
  <si>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</si>
  <si>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</si>
  <si>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</si>
  <si>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</si>
  <si>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</si>
  <si>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</si>
  <si>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</si>
  <si>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</si>
  <si>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</si>
  <si>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</si>
  <si>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</si>
  <si>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</si>
  <si>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</si>
  <si>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</si>
  <si>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</si>
  <si>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</si>
  <si>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</si>
  <si>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</si>
  <si>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</si>
  <si>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</si>
  <si>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</si>
  <si>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</si>
  <si>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</si>
  <si>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</si>
  <si>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</si>
  <si>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</si>
  <si>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</si>
  <si>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</si>
  <si>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</si>
  <si>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</si>
  <si>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</si>
  <si>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</si>
  <si>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</si>
  <si>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</si>
  <si>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</si>
  <si>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</si>
  <si>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</si>
  <si>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</si>
  <si>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</si>
  <si>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</si>
  <si>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</si>
  <si>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</si>
  <si>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</si>
  <si>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</si>
  <si>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</si>
  <si>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</si>
  <si>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</si>
  <si>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</si>
  <si>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</si>
  <si>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</si>
  <si>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</si>
  <si>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</si>
  <si>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</si>
  <si>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</si>
  <si>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</si>
  <si>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</si>
  <si>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</si>
  <si>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</si>
  <si>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</si>
  <si>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</si>
  <si>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</si>
  <si>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</si>
  <si>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</si>
  <si>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</si>
  <si>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</si>
  <si>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</si>
  <si>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</si>
  <si>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</si>
  <si>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</si>
  <si>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</si>
  <si>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</si>
  <si>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</si>
  <si>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</si>
  <si>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</si>
  <si>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</si>
  <si>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</si>
  <si>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</si>
  <si>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</si>
  <si>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</si>
  <si>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</si>
  <si>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</si>
  <si>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</si>
  <si>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</si>
  <si>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</si>
  <si>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</si>
  <si>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</si>
  <si>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</si>
  <si>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</si>
  <si>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</si>
  <si>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</si>
  <si>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</si>
  <si>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</si>
  <si>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</si>
  <si>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</si>
  <si>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</si>
  <si>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</si>
  <si>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</si>
  <si>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</si>
  <si>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</si>
  <si>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</si>
  <si>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</si>
  <si>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</si>
  <si>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</si>
  <si>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</si>
  <si>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</si>
  <si>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</si>
  <si>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</si>
  <si>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</si>
  <si>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</si>
  <si>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</si>
  <si>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</si>
  <si>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</si>
  <si>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</si>
  <si>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</si>
  <si>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</si>
  <si>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</si>
  <si>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</si>
  <si>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</si>
  <si>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</si>
  <si>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</si>
  <si>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</si>
  <si>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</si>
  <si>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</si>
  <si>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</si>
  <si>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</si>
  <si>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</si>
  <si>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</si>
  <si>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</si>
  <si>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</si>
  <si>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</si>
  <si>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</si>
  <si>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</si>
  <si>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</si>
  <si>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</si>
  <si>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</si>
  <si>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</si>
  <si>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</si>
  <si>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</si>
  <si>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</si>
  <si>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</si>
  <si>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</si>
  <si>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</si>
  <si>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</si>
  <si>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</si>
  <si>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</si>
  <si>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</si>
  <si>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</si>
  <si>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</si>
  <si>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</si>
  <si>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</si>
  <si>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</si>
  <si>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</si>
  <si>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</si>
  <si>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</si>
  <si>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</si>
  <si>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</si>
  <si>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</si>
  <si>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</si>
  <si>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</si>
  <si>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</si>
  <si>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</si>
  <si>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</si>
  <si>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</si>
  <si>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</si>
  <si>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</si>
  <si>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</si>
  <si>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</si>
  <si>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</si>
  <si>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</si>
  <si>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</si>
  <si>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</si>
  <si>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</si>
  <si>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</si>
  <si>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</si>
  <si>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</si>
  <si>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</si>
  <si>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</si>
  <si>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</si>
  <si>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</si>
  <si>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</si>
  <si>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</si>
  <si>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</si>
  <si>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</si>
  <si>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</si>
  <si>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</si>
  <si>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</si>
  <si>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</si>
  <si>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</si>
  <si>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</si>
  <si>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</si>
  <si>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</si>
  <si>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</si>
  <si>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</si>
  <si>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</si>
  <si>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</si>
  <si>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</si>
  <si>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</si>
  <si>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</si>
  <si>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</si>
  <si>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</si>
  <si>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</si>
  <si>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</si>
  <si>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</si>
  <si>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</si>
  <si>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</si>
  <si>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</si>
  <si>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</si>
  <si>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</si>
  <si>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</si>
  <si>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</si>
  <si>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</si>
  <si>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</si>
  <si>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</si>
  <si>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</si>
  <si>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</si>
  <si>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</si>
  <si>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</si>
  <si>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</si>
  <si>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</si>
  <si>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</si>
  <si>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</si>
  <si>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</si>
  <si>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</si>
  <si>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</si>
  <si>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</si>
  <si>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</si>
  <si>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</si>
  <si>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</si>
  <si>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</si>
  <si>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</si>
  <si>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</si>
  <si>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</si>
  <si>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</si>
  <si>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</si>
  <si>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</si>
  <si>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</si>
  <si>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</si>
  <si>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</si>
  <si>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</si>
  <si>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</si>
  <si>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</si>
  <si>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</si>
  <si>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</si>
  <si>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</si>
  <si>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</si>
  <si>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</si>
  <si>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</si>
  <si>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</si>
  <si>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</si>
  <si>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</si>
  <si>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</si>
  <si>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</si>
  <si>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</si>
  <si>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</si>
  <si>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</si>
  <si>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</si>
  <si>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</si>
  <si>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</si>
  <si>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</si>
  <si>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</si>
  <si>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</si>
  <si>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</si>
  <si>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</si>
  <si>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</si>
  <si>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</si>
  <si>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</si>
  <si>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</si>
  <si>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</si>
  <si>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</si>
  <si>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</si>
  <si>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</si>
  <si>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</si>
  <si>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</si>
  <si>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</si>
  <si>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</si>
  <si>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</si>
  <si>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</si>
  <si>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</si>
  <si>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</si>
  <si>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</si>
  <si>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</si>
  <si>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</si>
  <si>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</si>
  <si>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</si>
  <si>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</si>
  <si>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</si>
  <si>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</si>
  <si>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</si>
  <si>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</si>
  <si>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</si>
  <si>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</si>
  <si>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</si>
  <si>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</si>
  <si>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</si>
  <si>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</si>
  <si>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</si>
  <si>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</si>
  <si>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</si>
  <si>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</si>
  <si>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</si>
  <si>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</si>
  <si>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</si>
  <si>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</si>
  <si>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</si>
  <si>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</si>
  <si>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</si>
  <si>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</si>
  <si>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</si>
  <si>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</si>
  <si>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</si>
  <si>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</si>
  <si>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</si>
  <si>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</si>
  <si>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</si>
  <si>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</si>
  <si>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</si>
  <si>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</si>
  <si>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</si>
  <si>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</si>
  <si>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</si>
  <si>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</si>
  <si>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</si>
  <si>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</si>
  <si>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</si>
  <si>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</si>
  <si>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</si>
  <si>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</si>
  <si>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</si>
  <si>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</si>
  <si>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</si>
  <si>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</si>
  <si>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</si>
  <si>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</si>
  <si>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</si>
  <si>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</si>
  <si>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</si>
  <si>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</si>
  <si>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</si>
  <si>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</si>
  <si>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</si>
  <si>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</si>
  <si>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</si>
  <si>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</si>
  <si>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</si>
  <si>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</si>
  <si>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</si>
  <si>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</si>
  <si>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</si>
  <si>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</si>
  <si>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</si>
  <si>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</si>
  <si>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</si>
  <si>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</si>
  <si>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</si>
  <si>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</si>
  <si>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</si>
  <si>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</si>
  <si>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</si>
  <si>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</si>
  <si>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</si>
  <si>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</si>
  <si>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</si>
  <si>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</si>
  <si>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</si>
  <si>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</si>
  <si>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</si>
  <si>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</si>
  <si>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</si>
  <si>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</si>
  <si>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</si>
  <si>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</si>
  <si>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</si>
  <si>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</si>
  <si>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</si>
  <si>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</si>
  <si>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</si>
  <si>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</si>
  <si>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</si>
  <si>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</si>
  <si>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</si>
  <si>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</si>
  <si>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</si>
  <si>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</si>
  <si>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</si>
  <si>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</si>
  <si>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</si>
  <si>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</si>
  <si>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</si>
  <si>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</si>
  <si>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</si>
  <si>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</si>
  <si>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</si>
  <si>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</si>
  <si>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</si>
  <si>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</si>
  <si>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</si>
  <si>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</si>
  <si>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</si>
  <si>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</si>
  <si>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</si>
  <si>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</si>
  <si>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</si>
  <si>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</si>
  <si>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</si>
  <si>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</si>
  <si>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</si>
  <si>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</si>
  <si>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</si>
  <si>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</si>
  <si>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</si>
  <si>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</si>
  <si>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</si>
  <si>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</si>
  <si>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</si>
  <si>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</si>
  <si>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</si>
  <si>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</si>
  <si>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</si>
  <si>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</si>
  <si>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</si>
  <si>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</si>
  <si>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</si>
  <si>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</si>
  <si>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</si>
  <si>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</si>
  <si>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</si>
  <si>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</si>
  <si>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</si>
  <si>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</si>
  <si>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</si>
  <si>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</si>
  <si>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</si>
  <si>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</si>
  <si>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</si>
  <si>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</si>
  <si>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</si>
  <si>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</si>
  <si>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</si>
  <si>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</si>
  <si>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</si>
  <si>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</si>
  <si>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</si>
  <si>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</si>
  <si>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</si>
  <si>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</si>
  <si>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</si>
  <si>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</si>
  <si>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</si>
  <si>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</si>
  <si>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</si>
  <si>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</si>
  <si>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</si>
  <si>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</si>
  <si>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</si>
  <si>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</si>
  <si>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</si>
  <si>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</si>
  <si>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</si>
  <si>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</si>
  <si>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</si>
  <si>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</si>
  <si>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</si>
  <si>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</si>
  <si>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</si>
  <si>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</si>
  <si>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</si>
  <si>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</si>
  <si>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</si>
  <si>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</si>
  <si>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</si>
  <si>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</si>
  <si>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</si>
  <si>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</si>
  <si>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</si>
  <si>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</si>
  <si>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</si>
  <si>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</si>
  <si>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</si>
  <si>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</si>
  <si>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</si>
  <si>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</si>
  <si>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</si>
  <si>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</si>
  <si>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</si>
  <si>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</si>
  <si>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</si>
  <si>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</si>
  <si>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</si>
  <si>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</si>
  <si>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</si>
  <si>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</si>
  <si>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</si>
  <si>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</si>
  <si>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</si>
  <si>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</si>
  <si>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</si>
  <si>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</si>
  <si>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</si>
  <si>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</si>
  <si>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</si>
  <si>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</si>
  <si>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</si>
  <si>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</si>
  <si>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</si>
  <si>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</si>
  <si>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</si>
  <si>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</si>
  <si>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</si>
  <si>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</si>
  <si>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</si>
  <si>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</si>
  <si>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</si>
  <si>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</si>
  <si>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</si>
  <si>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</si>
  <si>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</si>
  <si>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</si>
  <si>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</si>
  <si>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</si>
  <si>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</si>
  <si>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</si>
  <si>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</si>
  <si>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</si>
  <si>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</si>
  <si>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</si>
  <si>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</si>
  <si>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</si>
  <si>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</si>
  <si>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</si>
  <si>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</si>
  <si>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</si>
  <si>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</si>
  <si>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</si>
  <si>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</si>
  <si>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</si>
  <si>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</si>
  <si>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</si>
  <si>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</si>
  <si>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</si>
  <si>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</si>
  <si>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</si>
  <si>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</si>
  <si>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</si>
  <si>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</si>
  <si>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</si>
  <si>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</si>
  <si>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</si>
  <si>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</si>
  <si>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</si>
  <si>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</si>
  <si>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</si>
  <si>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</si>
  <si>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</si>
  <si>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</si>
  <si>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</si>
  <si>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</si>
  <si>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</si>
  <si>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</si>
  <si>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</si>
  <si>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</si>
  <si>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</si>
  <si>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</si>
  <si>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</si>
  <si>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</si>
  <si>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</si>
  <si>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</si>
  <si>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</si>
  <si>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</si>
  <si>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</si>
  <si>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</si>
  <si>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</si>
  <si>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</si>
  <si>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</si>
  <si>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</si>
  <si>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</si>
  <si>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</si>
  <si>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</si>
  <si>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</si>
  <si>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</si>
  <si>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</si>
  <si>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</si>
  <si>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</si>
  <si>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</si>
  <si>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</si>
  <si>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</si>
  <si>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</si>
  <si>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</si>
  <si>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</si>
  <si>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</si>
  <si>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</si>
  <si>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</si>
  <si>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</si>
  <si>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</si>
  <si>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</si>
  <si>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</si>
  <si>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</si>
  <si>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</si>
  <si>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</si>
  <si>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</si>
  <si>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</si>
  <si>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</si>
  <si>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</si>
  <si>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</si>
  <si>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</si>
  <si>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</si>
  <si>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</si>
  <si>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</si>
  <si>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</si>
  <si>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</si>
  <si>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</si>
  <si>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</si>
  <si>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</si>
  <si>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</si>
  <si>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</si>
  <si>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</si>
  <si>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</si>
  <si>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</si>
  <si>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</si>
  <si>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</si>
  <si>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</si>
  <si>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</si>
  <si>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</si>
  <si>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</si>
  <si>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</si>
  <si>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</si>
  <si>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</si>
  <si>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</si>
  <si>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</si>
  <si>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</si>
  <si>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</si>
  <si>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</si>
  <si>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</si>
  <si>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</si>
  <si>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</si>
  <si>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</si>
  <si>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</si>
  <si>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</si>
  <si>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</si>
  <si>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</si>
  <si>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</si>
  <si>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</si>
  <si>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</si>
  <si>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</si>
  <si>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</si>
  <si>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</si>
  <si>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</si>
  <si>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</si>
  <si>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</si>
  <si>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</si>
  <si>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</si>
  <si>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</si>
  <si>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</si>
  <si>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</si>
  <si>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</si>
  <si>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</si>
  <si>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</si>
  <si>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</si>
  <si>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</si>
  <si>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</si>
  <si>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</si>
  <si>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</si>
  <si>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</si>
  <si>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</si>
  <si>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</si>
  <si>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</si>
  <si>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</si>
  <si>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</si>
  <si>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</si>
  <si>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</si>
  <si>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</si>
  <si>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</si>
  <si>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</si>
  <si>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</si>
  <si>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</si>
  <si>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</si>
  <si>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</si>
  <si>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</si>
  <si>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</si>
  <si>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</si>
  <si>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</si>
  <si>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</si>
  <si>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</si>
  <si>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</si>
  <si>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</si>
  <si>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</si>
  <si>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</si>
  <si>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</si>
  <si>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</si>
  <si>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</si>
  <si>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</si>
  <si>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</si>
  <si>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</si>
  <si>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</si>
  <si>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</si>
  <si>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</si>
  <si>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</si>
  <si>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</si>
  <si>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</si>
  <si>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</si>
  <si>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</si>
  <si>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</si>
  <si>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</si>
  <si>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</si>
  <si>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</si>
  <si>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</si>
  <si>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</si>
  <si>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</si>
  <si>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</si>
  <si>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</si>
  <si>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</si>
  <si>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</si>
  <si>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</si>
  <si>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</si>
  <si>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</si>
  <si>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</si>
  <si>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</si>
  <si>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</si>
  <si>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</si>
  <si>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</si>
  <si>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</si>
  <si>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</si>
  <si>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</si>
  <si>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</si>
  <si>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</si>
  <si>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</si>
  <si>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</si>
  <si>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</si>
  <si>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</si>
  <si>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</si>
  <si>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</si>
  <si>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</si>
  <si>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</si>
  <si>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</si>
  <si>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</si>
  <si>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</si>
  <si>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</si>
  <si>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</si>
  <si>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</si>
  <si>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</si>
  <si>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</si>
  <si>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</si>
  <si>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</si>
  <si>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</si>
  <si>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</si>
  <si>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</si>
  <si>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</si>
  <si>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</si>
  <si>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</si>
  <si>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</si>
  <si>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</si>
  <si>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</si>
  <si>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</si>
  <si>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</si>
  <si>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</si>
  <si>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</si>
  <si>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</si>
  <si>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</si>
  <si>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</si>
  <si>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</si>
  <si>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</si>
  <si>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</si>
  <si>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</si>
  <si>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</si>
  <si>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</si>
  <si>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</si>
  <si>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</si>
  <si>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</si>
  <si>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</si>
  <si>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</si>
  <si>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</si>
  <si>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</si>
  <si>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</si>
  <si>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</si>
  <si>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</si>
  <si>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</si>
  <si>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</si>
  <si>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</si>
  <si>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</si>
  <si>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</si>
  <si>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</si>
  <si>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</si>
  <si>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</si>
  <si>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</si>
  <si>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</si>
  <si>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</si>
  <si>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</si>
  <si>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</si>
  <si>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</si>
  <si>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</si>
  <si>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</si>
  <si>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</si>
  <si>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</si>
  <si>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</si>
  <si>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</si>
  <si>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</si>
  <si>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</si>
  <si>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</si>
  <si>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</si>
  <si>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</si>
  <si>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</si>
  <si>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</si>
  <si>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</si>
  <si>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</si>
  <si>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</si>
  <si>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</si>
  <si>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</si>
  <si>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</si>
  <si>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</si>
  <si>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</si>
  <si>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</si>
  <si>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</si>
  <si>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</si>
  <si>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</si>
  <si>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</si>
  <si>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</si>
  <si>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</si>
  <si>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</si>
  <si>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</si>
  <si>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</si>
  <si>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</si>
  <si>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</si>
  <si>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</si>
  <si>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</si>
  <si>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</si>
  <si>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</si>
  <si>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</si>
  <si>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</si>
  <si>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</si>
  <si>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</si>
  <si>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</si>
  <si>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</si>
  <si>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</si>
  <si>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</si>
  <si>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</si>
  <si>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</si>
  <si>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</si>
  <si>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</si>
  <si>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</si>
  <si>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</si>
  <si>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</si>
  <si>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</si>
  <si>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</si>
  <si>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</si>
  <si>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</si>
  <si>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</si>
  <si>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</si>
  <si>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</si>
  <si>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</si>
  <si>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</si>
  <si>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</si>
  <si>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</si>
  <si>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</si>
  <si>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</si>
  <si>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</si>
  <si>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</si>
  <si>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</si>
  <si>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</si>
  <si>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</si>
  <si>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</si>
  <si>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</si>
  <si>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</si>
  <si>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</si>
  <si>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</si>
  <si>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</si>
  <si>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</si>
  <si>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</si>
  <si>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</si>
  <si>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</si>
  <si>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</si>
  <si>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</si>
  <si>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</si>
  <si>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</si>
  <si>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</si>
  <si>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</si>
  <si>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</si>
  <si>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</si>
  <si>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</si>
  <si>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</si>
  <si>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</si>
  <si>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</si>
  <si>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</si>
  <si>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</si>
  <si>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</si>
  <si>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</si>
  <si>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</si>
  <si>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</si>
  <si>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</si>
  <si>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</si>
  <si>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</si>
  <si>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</si>
  <si>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</si>
  <si>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</si>
  <si>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</si>
  <si>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</si>
  <si>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</si>
  <si>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</si>
  <si>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</si>
  <si>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</si>
  <si>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</si>
  <si>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</si>
  <si>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</si>
  <si>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</si>
  <si>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</si>
  <si>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</si>
  <si>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</si>
  <si>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</si>
  <si>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</si>
  <si>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</si>
  <si>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</si>
  <si>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</si>
  <si>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</si>
  <si>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</si>
  <si>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</si>
  <si>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</si>
  <si>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</si>
  <si>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</si>
  <si>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</si>
  <si>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</si>
  <si>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</si>
  <si>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</si>
  <si>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</si>
  <si>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</si>
  <si>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</si>
  <si>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</si>
  <si>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</si>
  <si>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</si>
  <si>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</si>
  <si>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</si>
  <si>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</si>
  <si>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</si>
  <si>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</si>
  <si>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</si>
  <si>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</si>
  <si>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</si>
  <si>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</si>
  <si>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</si>
  <si>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</si>
  <si>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</si>
  <si>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</si>
  <si>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</si>
  <si>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</si>
  <si>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</si>
  <si>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</si>
  <si>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</si>
  <si>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</si>
  <si>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</si>
  <si>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</si>
  <si>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</si>
  <si>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</si>
  <si>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</si>
  <si>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</si>
  <si>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</si>
  <si>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</si>
  <si>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</si>
  <si>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</si>
  <si>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</si>
  <si>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</si>
  <si>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</si>
  <si>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</si>
  <si>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</si>
  <si>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</si>
  <si>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082</t>
  </si>
  <si>
    <t>087</t>
  </si>
  <si>
    <t>Prestar servicio de atención, educación inicial y cuidado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manual operativo, directrices, parámetros y estándares establecidos por el ICBF, en el marco de la estrategia de atención integral "de cero a siempre".</t>
  </si>
  <si>
    <t>294</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</si>
  <si>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directrices establecidos por el ICBF, en el marco de la política de estado para el desarrollo  integral  de la primera infancia "de cero a siempre", en los servicios de desarrollo infantil en medio familiar.</t>
  </si>
  <si>
    <t>326</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</si>
  <si>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desarrollo infantil en medio familia.</t>
  </si>
  <si>
    <t>162</t>
  </si>
  <si>
    <t>ROGELIO ROJAS MARROQUIN</t>
  </si>
  <si>
    <t>ROGELIO ROJAS MARROQUI</t>
  </si>
  <si>
    <t>CARRERA 14 # 13-35 BARRIO CENTRO</t>
  </si>
  <si>
    <t>038 4358655-4358656</t>
  </si>
  <si>
    <t>modalidadfamiliardiflo@gmail.com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</si>
  <si>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</si>
  <si>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</si>
  <si>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</si>
  <si>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084-2020</t>
  </si>
  <si>
    <t>089-2020</t>
  </si>
  <si>
    <t>095-2020</t>
  </si>
  <si>
    <t>096-2020</t>
  </si>
  <si>
    <t>GOBERNACION DEL CAQUETA SECRETARIA DE ECUCACION</t>
  </si>
  <si>
    <t>043</t>
  </si>
  <si>
    <t>Prestación del servicio público educativo a tres mil sesenta y ocho (3068) estudiantes de población rural dispersa en los centros e instituciones educativas del departamento del Caquetá.</t>
  </si>
  <si>
    <t>004</t>
  </si>
  <si>
    <t>Prestación del servicio público Educativo a dos mil Seiscientos ochenta y cuatro (2.684) estudiantes de población rural dispersa en los centros e instituciones educativas del departamento del Caquetá.</t>
  </si>
  <si>
    <t>086</t>
  </si>
  <si>
    <t>Administración para la dirección, Coordinación y organización del Servicio público educativo en Establecimientos educativos oficial es Del departamento del Caquetá, Municipios de Cartagena del chaira, la Montañita, solita y solano.</t>
  </si>
  <si>
    <t>205</t>
  </si>
  <si>
    <t>Administración para la Dirección, Coordinación y Organización del Servicio Público Educativo en los Establecimientos Educativos Oficiales del Departamento del Caquetá, Municipios de Cartagena del Chaira , La Montañita, Sólita y Solano para la atención de 4.660 alumnos.</t>
  </si>
  <si>
    <t>COP1,PCCNTR.1206403</t>
  </si>
  <si>
    <t>034</t>
  </si>
  <si>
    <t>Prestación del servicio público educativo a 5639 estudiantes de población regular en los Centros e Instituciones Educativas de los Municipios de Solano , Milán, Curillo , Montañita y Puerto Rico.</t>
  </si>
  <si>
    <t>013</t>
  </si>
  <si>
    <t>prestación del Servicio Público Educativo a 4.335 estudiantes de población rural dispersa en los Centros e Instituciones Educativas del Departamento del Caquetá.</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</si>
  <si>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 y rural</t>
  </si>
  <si>
    <t>2021-18-10000533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</si>
</sst>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3" zoomScale="90" zoomScaleNormal="9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5" t="s">
        <v>2714</v>
      </c>
      <c r="D15" s="35"/>
      <c r="E15" s="35"/>
      <c r="F15" s="5"/>
      <c r="G15" s="32" t="s">
        <v>1168</v>
      </c>
      <c r="H15" s="103" t="s">
        <v>404</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800012645</v>
      </c>
      <c r="C20" s="5"/>
      <c r="D20" s="73"/>
      <c r="E20" s="5"/>
      <c r="F20" s="5"/>
      <c r="G20" s="5"/>
      <c r="H20" s="185"/>
      <c r="I20" s="148" t="s">
        <v>404</v>
      </c>
      <c r="J20" s="149" t="s">
        <v>406</v>
      </c>
      <c r="K20" s="150">
        <v>5815008172</v>
      </c>
      <c r="L20" s="151">
        <v>44197</v>
      </c>
      <c r="M20" s="151">
        <v>44561</v>
      </c>
      <c r="N20" s="134">
        <f>+(M20-L20)/30</f>
        <v>12.133333333333333</v>
      </c>
      <c r="O20" s="137"/>
      <c r="U20" s="133"/>
      <c r="V20" s="105">
        <f ca="1">NOW()</f>
        <v>44193.834349999997</v>
      </c>
      <c r="W20" s="105">
        <f ca="1">NOW()</f>
        <v>44193.834349999997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DIOCESIS DE FLORENCIA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2699</v>
      </c>
      <c r="C48" s="112" t="s">
        <v>31</v>
      </c>
      <c r="D48" s="120" t="s">
        <v>2709</v>
      </c>
      <c r="E48" s="144">
        <v>39519</v>
      </c>
      <c r="F48" s="144">
        <v>39812</v>
      </c>
      <c r="G48" s="158">
        <f>IF(AND(E48&lt;&gt;"",F48&lt;&gt;""),((F48-E48)/30),"")</f>
        <v>9.7666666666666675</v>
      </c>
      <c r="H48" s="114" t="s">
        <v>2710</v>
      </c>
      <c r="I48" s="113" t="s">
        <v>404</v>
      </c>
      <c r="J48" s="113" t="s">
        <v>416</v>
      </c>
      <c r="K48" s="116">
        <v>3999905000</v>
      </c>
      <c r="L48" s="115" t="s">
        <v>1148</v>
      </c>
      <c r="M48" s="117"/>
      <c r="N48" s="115" t="s">
        <v>27</v>
      </c>
      <c r="O48" s="115" t="s">
        <v>1148</v>
      </c>
      <c r="P48" s="78"/>
    </row>
    <row r="49" spans="1:16" s="6" customFormat="1" ht="24.75" customHeight="1" x14ac:dyDescent="0.25">
      <c r="A49" s="142">
        <v>2</v>
      </c>
      <c r="B49" s="121" t="s">
        <v>2699</v>
      </c>
      <c r="C49" s="112" t="s">
        <v>31</v>
      </c>
      <c r="D49" s="110" t="s">
        <v>2711</v>
      </c>
      <c r="E49" s="144">
        <v>40190</v>
      </c>
      <c r="F49" s="144">
        <v>40512</v>
      </c>
      <c r="G49" s="158">
        <f t="shared" ref="G49:G50" si="2">IF(AND(E49&lt;&gt;"",F49&lt;&gt;""),((F49-E49)/30),"")</f>
        <v>10.733333333333333</v>
      </c>
      <c r="H49" s="114" t="s">
        <v>2712</v>
      </c>
      <c r="I49" s="113" t="s">
        <v>404</v>
      </c>
      <c r="J49" s="113" t="s">
        <v>406</v>
      </c>
      <c r="K49" s="116">
        <v>3684750000</v>
      </c>
      <c r="L49" s="115" t="s">
        <v>1148</v>
      </c>
      <c r="M49" s="117"/>
      <c r="N49" s="115" t="s">
        <v>27</v>
      </c>
      <c r="O49" s="115" t="s">
        <v>1148</v>
      </c>
      <c r="P49" s="78"/>
    </row>
    <row r="50" spans="1:16" s="6" customFormat="1" ht="24.75" customHeight="1" x14ac:dyDescent="0.25">
      <c r="A50" s="142">
        <v>3</v>
      </c>
      <c r="B50" s="121" t="s">
        <v>2699</v>
      </c>
      <c r="C50" s="112" t="s">
        <v>31</v>
      </c>
      <c r="D50" s="120" t="s">
        <v>2700</v>
      </c>
      <c r="E50" s="144">
        <v>40210</v>
      </c>
      <c r="F50" s="144">
        <v>40877</v>
      </c>
      <c r="G50" s="158">
        <f t="shared" si="2"/>
        <v>22.233333333333334</v>
      </c>
      <c r="H50" s="121" t="s">
        <v>2701</v>
      </c>
      <c r="I50" s="113" t="s">
        <v>404</v>
      </c>
      <c r="J50" s="113" t="s">
        <v>409</v>
      </c>
      <c r="K50" s="122">
        <v>2914600000</v>
      </c>
      <c r="L50" s="115" t="s">
        <v>1148</v>
      </c>
      <c r="M50" s="117"/>
      <c r="N50" s="115" t="s">
        <v>27</v>
      </c>
      <c r="O50" s="115" t="s">
        <v>1148</v>
      </c>
      <c r="P50" s="78"/>
    </row>
    <row r="51" spans="1:16" s="6" customFormat="1" ht="24.75" customHeight="1" outlineLevel="1" x14ac:dyDescent="0.25">
      <c r="A51" s="142">
        <v>4</v>
      </c>
      <c r="B51" s="121" t="s">
        <v>2699</v>
      </c>
      <c r="C51" s="112" t="s">
        <v>31</v>
      </c>
      <c r="D51" s="120" t="s">
        <v>2702</v>
      </c>
      <c r="E51" s="144">
        <v>40948</v>
      </c>
      <c r="F51" s="144">
        <v>41258</v>
      </c>
      <c r="G51" s="158">
        <f t="shared" ref="G51:G107" si="3">IF(AND(E51&lt;&gt;"",F51&lt;&gt;""),((F51-E51)/30),"")</f>
        <v>10.333333333333334</v>
      </c>
      <c r="H51" s="121" t="s">
        <v>2703</v>
      </c>
      <c r="I51" s="113" t="s">
        <v>404</v>
      </c>
      <c r="J51" s="113" t="s">
        <v>409</v>
      </c>
      <c r="K51" s="122">
        <v>2657160000</v>
      </c>
      <c r="L51" s="115" t="s">
        <v>1148</v>
      </c>
      <c r="M51" s="117"/>
      <c r="N51" s="115" t="s">
        <v>27</v>
      </c>
      <c r="O51" s="115" t="s">
        <v>1148</v>
      </c>
      <c r="P51" s="78"/>
    </row>
    <row r="52" spans="1:16" s="7" customFormat="1" ht="24.75" customHeight="1" outlineLevel="1" x14ac:dyDescent="0.25">
      <c r="A52" s="143">
        <v>5</v>
      </c>
      <c r="B52" s="121" t="s">
        <v>2699</v>
      </c>
      <c r="C52" s="112" t="s">
        <v>31</v>
      </c>
      <c r="D52" s="120" t="s">
        <v>2704</v>
      </c>
      <c r="E52" s="144">
        <v>41376</v>
      </c>
      <c r="F52" s="144">
        <v>41639</v>
      </c>
      <c r="G52" s="158">
        <f t="shared" si="3"/>
        <v>8.7666666666666675</v>
      </c>
      <c r="H52" s="118" t="s">
        <v>2705</v>
      </c>
      <c r="I52" s="113" t="s">
        <v>404</v>
      </c>
      <c r="J52" s="113" t="s">
        <v>406</v>
      </c>
      <c r="K52" s="122">
        <v>4139168000</v>
      </c>
      <c r="L52" s="115" t="s">
        <v>1148</v>
      </c>
      <c r="M52" s="117"/>
      <c r="N52" s="115" t="s">
        <v>27</v>
      </c>
      <c r="O52" s="115" t="s">
        <v>1148</v>
      </c>
      <c r="P52" s="79"/>
    </row>
    <row r="53" spans="1:16" s="7" customFormat="1" ht="24.75" customHeight="1" outlineLevel="1" x14ac:dyDescent="0.25">
      <c r="A53" s="143">
        <v>6</v>
      </c>
      <c r="B53" s="121" t="s">
        <v>2699</v>
      </c>
      <c r="C53" s="112" t="s">
        <v>31</v>
      </c>
      <c r="D53" s="120" t="s">
        <v>2706</v>
      </c>
      <c r="E53" s="144">
        <v>41663</v>
      </c>
      <c r="F53" s="144">
        <v>41936</v>
      </c>
      <c r="G53" s="158">
        <f t="shared" si="3"/>
        <v>9.1</v>
      </c>
      <c r="H53" s="121" t="s">
        <v>2707</v>
      </c>
      <c r="I53" s="120" t="s">
        <v>404</v>
      </c>
      <c r="J53" s="120" t="s">
        <v>406</v>
      </c>
      <c r="K53" s="122">
        <v>5331040000</v>
      </c>
      <c r="L53" s="115" t="s">
        <v>1148</v>
      </c>
      <c r="M53" s="117"/>
      <c r="N53" s="115" t="s">
        <v>27</v>
      </c>
      <c r="O53" s="115" t="s">
        <v>1148</v>
      </c>
      <c r="P53" s="79"/>
    </row>
    <row r="54" spans="1:16" s="7" customFormat="1" ht="24.75" customHeight="1" outlineLevel="1" x14ac:dyDescent="0.25">
      <c r="A54" s="143">
        <v>7</v>
      </c>
      <c r="B54" s="121" t="s">
        <v>2676</v>
      </c>
      <c r="C54" s="112" t="s">
        <v>31</v>
      </c>
      <c r="D54" s="120" t="s">
        <v>2677</v>
      </c>
      <c r="E54" s="144">
        <v>41991</v>
      </c>
      <c r="F54" s="144">
        <v>42368</v>
      </c>
      <c r="G54" s="158">
        <f t="shared" si="3"/>
        <v>12.566666666666666</v>
      </c>
      <c r="H54" s="121" t="s">
        <v>2678</v>
      </c>
      <c r="I54" s="120" t="s">
        <v>404</v>
      </c>
      <c r="J54" s="120" t="s">
        <v>406</v>
      </c>
      <c r="K54" s="122">
        <v>1252968600</v>
      </c>
      <c r="L54" s="115" t="s">
        <v>1148</v>
      </c>
      <c r="M54" s="117"/>
      <c r="N54" s="115" t="s">
        <v>27</v>
      </c>
      <c r="O54" s="115" t="s">
        <v>26</v>
      </c>
      <c r="P54" s="79"/>
    </row>
    <row r="55" spans="1:16" s="7" customFormat="1" ht="24.75" customHeight="1" outlineLevel="1" x14ac:dyDescent="0.25">
      <c r="A55" s="143">
        <v>8</v>
      </c>
      <c r="B55" s="121" t="s">
        <v>2676</v>
      </c>
      <c r="C55" s="112" t="s">
        <v>31</v>
      </c>
      <c r="D55" s="120" t="s">
        <v>2679</v>
      </c>
      <c r="E55" s="144">
        <v>42394</v>
      </c>
      <c r="F55" s="144">
        <v>42719</v>
      </c>
      <c r="G55" s="158">
        <f t="shared" si="3"/>
        <v>10.833333333333334</v>
      </c>
      <c r="H55" s="121" t="s">
        <v>2681</v>
      </c>
      <c r="I55" s="120" t="s">
        <v>404</v>
      </c>
      <c r="J55" s="120" t="s">
        <v>406</v>
      </c>
      <c r="K55" s="122">
        <v>2082952900</v>
      </c>
      <c r="L55" s="115" t="s">
        <v>1148</v>
      </c>
      <c r="M55" s="117"/>
      <c r="N55" s="115" t="s">
        <v>27</v>
      </c>
      <c r="O55" s="123" t="s">
        <v>26</v>
      </c>
      <c r="P55" s="79"/>
    </row>
    <row r="56" spans="1:16" s="7" customFormat="1" ht="24.75" customHeight="1" outlineLevel="1" x14ac:dyDescent="0.25">
      <c r="A56" s="143">
        <v>9</v>
      </c>
      <c r="B56" s="121" t="s">
        <v>2676</v>
      </c>
      <c r="C56" s="112" t="s">
        <v>31</v>
      </c>
      <c r="D56" s="120" t="s">
        <v>2682</v>
      </c>
      <c r="E56" s="144">
        <v>42720</v>
      </c>
      <c r="F56" s="144">
        <v>43084</v>
      </c>
      <c r="G56" s="158">
        <f t="shared" si="3"/>
        <v>12.133333333333333</v>
      </c>
      <c r="H56" s="118" t="s">
        <v>2683</v>
      </c>
      <c r="I56" s="120" t="s">
        <v>404</v>
      </c>
      <c r="J56" s="120" t="s">
        <v>406</v>
      </c>
      <c r="K56" s="122">
        <v>2430074697</v>
      </c>
      <c r="L56" s="115" t="s">
        <v>1148</v>
      </c>
      <c r="M56" s="117"/>
      <c r="N56" s="115" t="s">
        <v>27</v>
      </c>
      <c r="O56" s="123" t="s">
        <v>26</v>
      </c>
      <c r="P56" s="79"/>
    </row>
    <row r="57" spans="1:16" s="7" customFormat="1" ht="24.75" customHeight="1" outlineLevel="1" x14ac:dyDescent="0.25">
      <c r="A57" s="143">
        <v>10</v>
      </c>
      <c r="B57" s="121" t="s">
        <v>2676</v>
      </c>
      <c r="C57" s="65" t="s">
        <v>31</v>
      </c>
      <c r="D57" s="120" t="s">
        <v>2684</v>
      </c>
      <c r="E57" s="144">
        <v>43085</v>
      </c>
      <c r="F57" s="144">
        <v>43404</v>
      </c>
      <c r="G57" s="158">
        <f t="shared" si="3"/>
        <v>10.633333333333333</v>
      </c>
      <c r="H57" s="121" t="s">
        <v>2685</v>
      </c>
      <c r="I57" s="120" t="s">
        <v>404</v>
      </c>
      <c r="J57" s="120" t="s">
        <v>406</v>
      </c>
      <c r="K57" s="122">
        <v>1983393627</v>
      </c>
      <c r="L57" s="65" t="s">
        <v>1148</v>
      </c>
      <c r="M57" s="67"/>
      <c r="N57" s="65" t="s">
        <v>27</v>
      </c>
      <c r="O57" s="123" t="s">
        <v>26</v>
      </c>
      <c r="P57" s="79"/>
    </row>
    <row r="58" spans="1:16" s="7" customFormat="1" ht="24.75" customHeight="1" outlineLevel="1" x14ac:dyDescent="0.25">
      <c r="A58" s="143">
        <v>11</v>
      </c>
      <c r="B58" s="121" t="s">
        <v>2676</v>
      </c>
      <c r="C58" s="65" t="s">
        <v>31</v>
      </c>
      <c r="D58" s="120" t="s">
        <v>2686</v>
      </c>
      <c r="E58" s="144">
        <v>43405</v>
      </c>
      <c r="F58" s="144">
        <v>43434</v>
      </c>
      <c r="G58" s="158">
        <f t="shared" si="3"/>
        <v>0.96666666666666667</v>
      </c>
      <c r="H58" s="118" t="s">
        <v>2685</v>
      </c>
      <c r="I58" s="120" t="s">
        <v>404</v>
      </c>
      <c r="J58" s="120" t="s">
        <v>406</v>
      </c>
      <c r="K58" s="122">
        <v>215046294</v>
      </c>
      <c r="L58" s="65" t="s">
        <v>1148</v>
      </c>
      <c r="M58" s="67"/>
      <c r="N58" s="65" t="s">
        <v>27</v>
      </c>
      <c r="O58" s="123" t="s">
        <v>26</v>
      </c>
      <c r="P58" s="79"/>
    </row>
    <row r="59" spans="1:16" s="7" customFormat="1" ht="24.75" customHeight="1" outlineLevel="1" x14ac:dyDescent="0.25">
      <c r="A59" s="143">
        <v>12</v>
      </c>
      <c r="B59" s="121" t="s">
        <v>2676</v>
      </c>
      <c r="C59" s="65" t="s">
        <v>31</v>
      </c>
      <c r="D59" s="120" t="s">
        <v>2680</v>
      </c>
      <c r="E59" s="144">
        <v>43515</v>
      </c>
      <c r="F59" s="144">
        <v>43821</v>
      </c>
      <c r="G59" s="158">
        <f>IF(AND(E59&lt;&gt;"",F59&lt;&gt;""),((F59-E59)/30),"")</f>
        <v>10.199999999999999</v>
      </c>
      <c r="H59" s="118" t="s">
        <v>2685</v>
      </c>
      <c r="I59" s="63" t="s">
        <v>404</v>
      </c>
      <c r="J59" s="63" t="s">
        <v>406</v>
      </c>
      <c r="K59" s="122">
        <v>2487830949</v>
      </c>
      <c r="L59" s="65" t="s">
        <v>1148</v>
      </c>
      <c r="M59" s="67"/>
      <c r="N59" s="65" t="s">
        <v>27</v>
      </c>
      <c r="O59" s="123" t="s">
        <v>1148</v>
      </c>
      <c r="P59" s="79"/>
    </row>
    <row r="60" spans="1:16" s="7" customFormat="1" ht="24.75" customHeight="1" outlineLevel="1" x14ac:dyDescent="0.25">
      <c r="A60" s="143">
        <v>13</v>
      </c>
      <c r="B60" s="121" t="s">
        <v>2676</v>
      </c>
      <c r="C60" s="65" t="s">
        <v>31</v>
      </c>
      <c r="D60" s="120" t="s">
        <v>2708</v>
      </c>
      <c r="E60" s="144">
        <v>43804</v>
      </c>
      <c r="F60" s="144">
        <v>44160</v>
      </c>
      <c r="G60" s="158">
        <f t="shared" si="3"/>
        <v>11.866666666666667</v>
      </c>
      <c r="H60" s="121" t="s">
        <v>2713</v>
      </c>
      <c r="I60" s="63" t="s">
        <v>404</v>
      </c>
      <c r="J60" s="63" t="s">
        <v>406</v>
      </c>
      <c r="K60" s="122">
        <v>1771843450</v>
      </c>
      <c r="L60" s="65" t="s">
        <v>1148</v>
      </c>
      <c r="M60" s="67"/>
      <c r="N60" s="65" t="s">
        <v>2634</v>
      </c>
      <c r="O60" s="123" t="s">
        <v>1148</v>
      </c>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2695</v>
      </c>
      <c r="E114" s="144">
        <v>43879</v>
      </c>
      <c r="F114" s="144">
        <v>44196</v>
      </c>
      <c r="G114" s="158">
        <f>IF(AND(E114&lt;&gt;"",F114&lt;&gt;""),((F114-E114)/30),"")</f>
        <v>10.566666666666666</v>
      </c>
      <c r="H114" s="121" t="s">
        <v>2692</v>
      </c>
      <c r="I114" s="120" t="s">
        <v>404</v>
      </c>
      <c r="J114" s="120" t="s">
        <v>406</v>
      </c>
      <c r="K114" s="122">
        <v>385354094</v>
      </c>
      <c r="L114" s="100">
        <f>+IF(AND(K114&gt;0,O114="Ejecución"),(K114/877802)*Tabla28[[#This Row],[% participación]],IF(AND(K114&gt;0,O114&lt;&gt;"Ejecución"),"-",""))</f>
        <v>438.9988790182752</v>
      </c>
      <c r="M114" s="123" t="s">
        <v>1148</v>
      </c>
      <c r="N114" s="171">
        <f>+IF(M118="No",1,IF(M118="Si","Ingrese %",""))</f>
        <v>1</v>
      </c>
      <c r="O114" s="160" t="s">
        <v>1150</v>
      </c>
      <c r="P114" s="78"/>
    </row>
    <row r="115" spans="1:16" s="6" customFormat="1" ht="24.75" customHeight="1" x14ac:dyDescent="0.25">
      <c r="A115" s="142">
        <v>2</v>
      </c>
      <c r="B115" s="159" t="s">
        <v>2665</v>
      </c>
      <c r="C115" s="161" t="s">
        <v>31</v>
      </c>
      <c r="D115" s="63" t="s">
        <v>2696</v>
      </c>
      <c r="E115" s="144">
        <v>43880</v>
      </c>
      <c r="F115" s="144">
        <v>44196</v>
      </c>
      <c r="G115" s="158">
        <f t="shared" ref="G115:G116" si="4">IF(AND(E115&lt;&gt;"",F115&lt;&gt;""),((F115-E115)/30),"")</f>
        <v>10.533333333333333</v>
      </c>
      <c r="H115" s="64" t="s">
        <v>2693</v>
      </c>
      <c r="I115" s="63" t="s">
        <v>404</v>
      </c>
      <c r="J115" s="63" t="s">
        <v>406</v>
      </c>
      <c r="K115" s="68">
        <v>1718675869</v>
      </c>
      <c r="L115" s="100">
        <f>+IF(AND(K115&gt;0,O115="Ejecución"),(K115/877802)*Tabla28[[#This Row],[% participación]],IF(AND(K115&gt;0,O115&lt;&gt;"Ejecución"),"-",""))</f>
        <v>1957.9311382293502</v>
      </c>
      <c r="M115" s="65" t="s">
        <v>1148</v>
      </c>
      <c r="N115" s="171">
        <f>+IF(M118="No",1,IF(M118="Si","Ingrese %",""))</f>
        <v>1</v>
      </c>
      <c r="O115" s="160" t="s">
        <v>1150</v>
      </c>
      <c r="P115" s="78"/>
    </row>
    <row r="116" spans="1:16" s="6" customFormat="1" ht="24.75" customHeight="1" x14ac:dyDescent="0.25">
      <c r="A116" s="142">
        <v>3</v>
      </c>
      <c r="B116" s="159" t="s">
        <v>2665</v>
      </c>
      <c r="C116" s="161" t="s">
        <v>31</v>
      </c>
      <c r="D116" s="63" t="s">
        <v>2697</v>
      </c>
      <c r="E116" s="144">
        <v>43880</v>
      </c>
      <c r="F116" s="144">
        <v>44196</v>
      </c>
      <c r="G116" s="158">
        <f t="shared" si="4"/>
        <v>10.533333333333333</v>
      </c>
      <c r="H116" s="64" t="s">
        <v>2693</v>
      </c>
      <c r="I116" s="63" t="s">
        <v>404</v>
      </c>
      <c r="J116" s="63" t="s">
        <v>416</v>
      </c>
      <c r="K116" s="68">
        <v>2895132866</v>
      </c>
      <c r="L116" s="100">
        <f>+IF(AND(K116&gt;0,O116="Ejecución"),(K116/877802)*Tabla28[[#This Row],[% participación]],IF(AND(K116&gt;0,O116&lt;&gt;"Ejecución"),"-",""))</f>
        <v>3298.1616195907504</v>
      </c>
      <c r="M116" s="65" t="s">
        <v>1148</v>
      </c>
      <c r="N116" s="171">
        <f>+IF(M118="No",1,IF(M118="Si","Ingrese %",""))</f>
        <v>1</v>
      </c>
      <c r="O116" s="160" t="s">
        <v>1150</v>
      </c>
      <c r="P116" s="78"/>
    </row>
    <row r="117" spans="1:16" s="6" customFormat="1" ht="24.75" customHeight="1" outlineLevel="1" x14ac:dyDescent="0.25">
      <c r="A117" s="142">
        <v>4</v>
      </c>
      <c r="B117" s="159" t="s">
        <v>2665</v>
      </c>
      <c r="C117" s="161" t="s">
        <v>31</v>
      </c>
      <c r="D117" s="63" t="s">
        <v>2698</v>
      </c>
      <c r="E117" s="144">
        <v>43880</v>
      </c>
      <c r="F117" s="144">
        <v>44195</v>
      </c>
      <c r="G117" s="158">
        <f t="shared" ref="G117:G159" si="5">IF(AND(E117&lt;&gt;"",F117&lt;&gt;""),((F117-E117)/30),"")</f>
        <v>10.5</v>
      </c>
      <c r="H117" s="64" t="s">
        <v>2694</v>
      </c>
      <c r="I117" s="63" t="s">
        <v>404</v>
      </c>
      <c r="J117" s="63" t="s">
        <v>406</v>
      </c>
      <c r="K117" s="68">
        <v>1703904668</v>
      </c>
      <c r="L117" s="100">
        <f>+IF(AND(K117&gt;0,O117="Ejecución"),(K117/877802)*Tabla28[[#This Row],[% participación]],IF(AND(K117&gt;0,O117&lt;&gt;"Ejecución"),"-",""))</f>
        <v>1941.1036520764364</v>
      </c>
      <c r="M117" s="65" t="s">
        <v>1148</v>
      </c>
      <c r="N117" s="171">
        <f>+IF(M118="No",1,IF(M118="Si","Ingrese %",""))</f>
        <v>1</v>
      </c>
      <c r="O117" s="160" t="s">
        <v>1150</v>
      </c>
      <c r="P117" s="78"/>
    </row>
    <row r="118" spans="1:16" s="7" customFormat="1" ht="24.75" customHeight="1" outlineLevel="1" x14ac:dyDescent="0.25">
      <c r="A118" s="143">
        <v>5</v>
      </c>
      <c r="B118" s="159" t="s">
        <v>2665</v>
      </c>
      <c r="C118" s="161" t="s">
        <v>31</v>
      </c>
      <c r="D118" s="120"/>
      <c r="E118" s="144"/>
      <c r="F118" s="144"/>
      <c r="G118" s="158" t="str">
        <f>IF(AND(E118&lt;&gt;"",F118&lt;&gt;""),((F118-E118)/30),"")</f>
        <v/>
      </c>
      <c r="H118" s="64"/>
      <c r="I118" s="63"/>
      <c r="J118" s="63"/>
      <c r="K118" s="68"/>
      <c r="L118" s="100" t="str">
        <f>+IF(AND(K118&gt;0,O118="Ejecución"),(K118/877802)*Tabla28[[#This Row],[% participación]],IF(AND(K118&gt;0,O118&lt;&gt;"Ejecución"),"-",""))</f>
        <v/>
      </c>
      <c r="M118" s="65" t="s">
        <v>1148</v>
      </c>
      <c r="N118" s="171">
        <f t="shared" ref="N118:N160" si="6">+IF(M118="No",1,IF(M118="Si","Ingrese %",""))</f>
        <v>1</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174450245.16</v>
      </c>
      <c r="F185" s="92"/>
      <c r="G185" s="93"/>
      <c r="H185" s="88"/>
      <c r="I185" s="90" t="s">
        <v>2627</v>
      </c>
      <c r="J185" s="164">
        <f>+SUM(M179:M183)</f>
        <v>0.02</v>
      </c>
      <c r="K185" s="201" t="s">
        <v>2628</v>
      </c>
      <c r="L185" s="201"/>
      <c r="M185" s="94">
        <f>+J185*(SUM(K20:K35))</f>
        <v>116300163.44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31390</v>
      </c>
      <c r="D193" s="5"/>
      <c r="E193" s="125">
        <v>3487</v>
      </c>
      <c r="F193" s="5"/>
      <c r="G193" s="5"/>
      <c r="H193" s="146" t="s">
        <v>2687</v>
      </c>
      <c r="J193" s="5"/>
      <c r="K193" s="126">
        <v>41991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2689</v>
      </c>
      <c r="J211" s="27" t="s">
        <v>2622</v>
      </c>
      <c r="K211" s="147" t="s">
        <v>2689</v>
      </c>
      <c r="L211" s="21"/>
      <c r="M211" s="21"/>
      <c r="N211" s="21"/>
      <c r="O211" s="8"/>
    </row>
    <row r="212" spans="1:15" x14ac:dyDescent="0.25">
      <c r="A212" s="9"/>
      <c r="B212" s="27" t="s">
        <v>2619</v>
      </c>
      <c r="C212" s="146" t="s">
        <v>2688</v>
      </c>
      <c r="D212" s="21"/>
      <c r="G212" s="27" t="s">
        <v>2621</v>
      </c>
      <c r="H212" s="147" t="s">
        <v>2690</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67y77777777777777777</cp:lastModifiedBy>
  <cp:lastPrinted>2020-11-20T15:12:35Z</cp:lastPrinted>
  <dcterms:created xsi:type="dcterms:W3CDTF">2020-10-14T21:57:42Z</dcterms:created>
  <dcterms:modified xsi:type="dcterms:W3CDTF">2020-12-29T01:01:50Z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