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codeName="ThisWorkbook"/>
  <mc:AlternateContent xmlns:mc="http://schemas.openxmlformats.org/markup-compatibility/2006">
    <mc:Choice Requires="x15">
      <x15ac:absPath xmlns:x15ac="http://schemas.microsoft.com/office/spreadsheetml/2010/11/ac" url="Y:\Ventas\INSTITUCIONAL 2021\"/>
    </mc:Choice>
  </mc:AlternateContent>
  <xr:revisionPtr revIDLastSave="0" documentId="8_{B76F7470-49F7-4D1A-A45B-00D8512358D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<sst xmlns="http://schemas.openxmlformats.org/spreadsheetml/2006/main" count="3205" uniqueCount="2723">
  <si>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</si>
  <si>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</si>
  <si>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</si>
  <si>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</si>
  <si>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</si>
  <si>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</si>
  <si>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</si>
  <si>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</si>
  <si>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</si>
  <si>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</si>
  <si>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</si>
  <si>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</si>
  <si>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</si>
  <si>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</si>
  <si>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</si>
  <si>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</si>
  <si>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</si>
  <si>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</si>
  <si>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</si>
  <si>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</si>
  <si>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</si>
  <si>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</si>
  <si>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</si>
  <si>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</si>
  <si>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</si>
  <si>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</si>
  <si>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</si>
  <si>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</si>
  <si>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</si>
  <si>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</si>
  <si>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</si>
  <si>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</si>
  <si>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</si>
  <si>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</si>
  <si>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</si>
  <si>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</si>
  <si>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</si>
  <si>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</si>
  <si>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</si>
  <si>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</si>
  <si>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</si>
  <si>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</si>
  <si>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</si>
  <si>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</si>
  <si>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</si>
  <si>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</si>
  <si>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</si>
  <si>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</si>
  <si>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</si>
  <si>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</si>
  <si>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</si>
  <si>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</si>
  <si>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</si>
  <si>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</si>
  <si>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</si>
  <si>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</si>
  <si>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</si>
  <si>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</si>
  <si>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</si>
  <si>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</si>
  <si>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</si>
  <si>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</si>
  <si>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</si>
  <si>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</si>
  <si>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</si>
  <si>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</si>
  <si>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</si>
  <si>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</si>
  <si>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</si>
  <si>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</si>
  <si>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</si>
  <si>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</si>
  <si>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</si>
  <si>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</si>
  <si>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</si>
  <si>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</si>
  <si>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</si>
  <si>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</si>
  <si>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</si>
  <si>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</si>
  <si>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</si>
  <si>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</si>
  <si>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</si>
  <si>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</si>
  <si>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</si>
  <si>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</si>
  <si>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</si>
  <si>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</si>
  <si>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</si>
  <si>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</si>
  <si>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</si>
  <si>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</si>
  <si>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</si>
  <si>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</si>
  <si>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</si>
  <si>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</si>
  <si>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</si>
  <si>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</si>
  <si>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</si>
  <si>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</si>
  <si>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</si>
  <si>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</si>
  <si>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</si>
  <si>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</si>
  <si>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</si>
  <si>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</si>
  <si>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</si>
  <si>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</si>
  <si>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</si>
  <si>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</si>
  <si>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</si>
  <si>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</si>
  <si>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</si>
  <si>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</si>
  <si>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</si>
  <si>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</si>
  <si>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</si>
  <si>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</si>
  <si>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</si>
  <si>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</si>
  <si>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</si>
  <si>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</si>
  <si>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</si>
  <si>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</si>
  <si>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</si>
  <si>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</si>
  <si>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</si>
  <si>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</si>
  <si>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</si>
  <si>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</si>
  <si>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</si>
  <si>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</si>
  <si>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</si>
  <si>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</si>
  <si>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</si>
  <si>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</si>
  <si>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</si>
  <si>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</si>
  <si>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</si>
  <si>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</si>
  <si>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</si>
  <si>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</si>
  <si>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</si>
  <si>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</si>
  <si>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</si>
  <si>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</si>
  <si>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</si>
  <si>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</si>
  <si>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</si>
  <si>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</si>
  <si>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</si>
  <si>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</si>
  <si>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</si>
  <si>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</si>
  <si>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</si>
  <si>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</si>
  <si>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</si>
  <si>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</si>
  <si>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</si>
  <si>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</si>
  <si>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</si>
  <si>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</si>
  <si>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</si>
  <si>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</si>
  <si>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</si>
  <si>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</si>
  <si>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</si>
  <si>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</si>
  <si>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</si>
  <si>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</si>
  <si>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</si>
  <si>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</si>
  <si>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</si>
  <si>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</si>
  <si>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</si>
  <si>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</si>
  <si>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</si>
  <si>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</si>
  <si>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</si>
  <si>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</si>
  <si>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</si>
  <si>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</si>
  <si>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</si>
  <si>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</si>
  <si>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</si>
  <si>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</si>
  <si>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</si>
  <si>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</si>
  <si>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</si>
  <si>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</si>
  <si>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</si>
  <si>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</si>
  <si>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</si>
  <si>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</si>
  <si>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</si>
  <si>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</si>
  <si>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</si>
  <si>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</si>
  <si>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</si>
  <si>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</si>
  <si>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</si>
  <si>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</si>
  <si>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</si>
  <si>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</si>
  <si>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</si>
  <si>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</si>
  <si>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</si>
  <si>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</si>
  <si>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</si>
  <si>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</si>
  <si>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</si>
  <si>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</si>
  <si>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</si>
  <si>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</si>
  <si>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</si>
  <si>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</si>
  <si>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</si>
  <si>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</si>
  <si>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</si>
  <si>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</si>
  <si>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</si>
  <si>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</si>
  <si>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</si>
  <si>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</si>
  <si>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</si>
  <si>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</si>
  <si>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</si>
  <si>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</si>
  <si>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</si>
  <si>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</si>
  <si>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</si>
  <si>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</si>
  <si>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</si>
  <si>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</si>
  <si>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</si>
  <si>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</si>
  <si>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</si>
  <si>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</si>
  <si>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</si>
  <si>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</si>
  <si>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</si>
  <si>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</si>
  <si>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</si>
  <si>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</si>
  <si>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</si>
  <si>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</si>
  <si>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</si>
  <si>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</si>
  <si>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</si>
  <si>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</si>
  <si>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</si>
  <si>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</si>
  <si>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</si>
  <si>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</si>
  <si>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</si>
  <si>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</si>
  <si>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</si>
  <si>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</si>
  <si>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</si>
  <si>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</si>
  <si>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</si>
  <si>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</si>
  <si>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</si>
  <si>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</si>
  <si>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</si>
  <si>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</si>
  <si>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</si>
  <si>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</si>
  <si>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</si>
  <si>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</si>
  <si>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</si>
  <si>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</si>
  <si>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</si>
  <si>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</si>
  <si>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</si>
  <si>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</si>
  <si>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</si>
  <si>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</si>
  <si>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</si>
  <si>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</si>
  <si>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</si>
  <si>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</si>
  <si>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</si>
  <si>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</si>
  <si>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</si>
  <si>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</si>
  <si>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</si>
  <si>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</si>
  <si>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</si>
  <si>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</si>
  <si>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</si>
  <si>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</si>
  <si>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</si>
  <si>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</si>
  <si>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</si>
  <si>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</si>
  <si>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</si>
  <si>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</si>
  <si>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</si>
  <si>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</si>
  <si>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</si>
  <si>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</si>
  <si>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</si>
  <si>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</si>
  <si>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</si>
  <si>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</si>
  <si>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</si>
  <si>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</si>
  <si>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</si>
  <si>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</si>
  <si>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</si>
  <si>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</si>
  <si>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</si>
  <si>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</si>
  <si>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</si>
  <si>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</si>
  <si>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</si>
  <si>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</si>
  <si>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</si>
  <si>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</si>
  <si>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</si>
  <si>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</si>
  <si>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</si>
  <si>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</si>
  <si>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</si>
  <si>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</si>
  <si>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</si>
  <si>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</si>
  <si>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</si>
  <si>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</si>
  <si>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</si>
  <si>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</si>
  <si>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</si>
  <si>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</si>
  <si>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</si>
  <si>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</si>
  <si>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</si>
  <si>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</si>
  <si>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</si>
  <si>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</si>
  <si>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</si>
  <si>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</si>
  <si>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</si>
  <si>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</si>
  <si>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</si>
  <si>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</si>
  <si>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</si>
  <si>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</si>
  <si>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</si>
  <si>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</si>
  <si>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</si>
  <si>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</si>
  <si>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</si>
  <si>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</si>
  <si>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</si>
  <si>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</si>
  <si>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</si>
  <si>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</si>
  <si>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</si>
  <si>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</si>
  <si>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</si>
  <si>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</si>
  <si>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</si>
  <si>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</si>
  <si>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</si>
  <si>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</si>
  <si>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</si>
  <si>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</si>
  <si>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</si>
  <si>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</si>
  <si>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</si>
  <si>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</si>
  <si>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</si>
  <si>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</si>
  <si>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</si>
  <si>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</si>
  <si>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</si>
  <si>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</si>
  <si>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</si>
  <si>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</si>
  <si>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</si>
  <si>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</si>
  <si>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</si>
  <si>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</si>
  <si>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</si>
  <si>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</si>
  <si>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</si>
  <si>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</si>
  <si>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</si>
  <si>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</si>
  <si>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</si>
  <si>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</si>
  <si>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</si>
  <si>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</si>
  <si>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</si>
  <si>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</si>
  <si>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</si>
  <si>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</si>
  <si>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</si>
  <si>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</si>
  <si>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</si>
  <si>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</si>
  <si>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</si>
  <si>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</si>
  <si>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</si>
  <si>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</si>
  <si>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</si>
  <si>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</si>
  <si>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</si>
  <si>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</si>
  <si>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</si>
  <si>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</si>
  <si>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</si>
  <si>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</si>
  <si>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</si>
  <si>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</si>
  <si>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</si>
  <si>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</si>
  <si>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</si>
  <si>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</si>
  <si>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</si>
  <si>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</si>
  <si>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</si>
  <si>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</si>
  <si>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</si>
  <si>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</si>
  <si>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</si>
  <si>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</si>
  <si>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</si>
  <si>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</si>
  <si>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</si>
  <si>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</si>
  <si>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</si>
  <si>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</si>
  <si>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</si>
  <si>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</si>
  <si>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</si>
  <si>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</si>
  <si>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</si>
  <si>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</si>
  <si>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</si>
  <si>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</si>
  <si>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</si>
  <si>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</si>
  <si>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</si>
  <si>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</si>
  <si>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</si>
  <si>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</si>
  <si>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</si>
  <si>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</si>
  <si>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</si>
  <si>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</si>
  <si>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</si>
  <si>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</si>
  <si>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</si>
  <si>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</si>
  <si>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</si>
  <si>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</si>
  <si>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</si>
  <si>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</si>
  <si>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</si>
  <si>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</si>
  <si>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</si>
  <si>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</si>
  <si>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</si>
  <si>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</si>
  <si>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</si>
  <si>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</si>
  <si>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</si>
  <si>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</si>
  <si>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</si>
  <si>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</si>
  <si>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</si>
  <si>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</si>
  <si>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</si>
  <si>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</si>
  <si>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</si>
  <si>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</si>
  <si>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</si>
  <si>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</si>
  <si>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</si>
  <si>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</si>
  <si>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</si>
  <si>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</si>
  <si>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</si>
  <si>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</si>
  <si>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</si>
  <si>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</si>
  <si>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</si>
  <si>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</si>
  <si>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</si>
  <si>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</si>
  <si>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</si>
  <si>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</si>
  <si>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</si>
  <si>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</si>
  <si>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</si>
  <si>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</si>
  <si>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</si>
  <si>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</si>
  <si>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</si>
  <si>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</si>
  <si>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</si>
  <si>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</si>
  <si>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</si>
  <si>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</si>
  <si>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</si>
  <si>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</si>
  <si>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</si>
  <si>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</si>
  <si>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</si>
  <si>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</si>
  <si>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</si>
  <si>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</si>
  <si>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</si>
  <si>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</si>
  <si>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</si>
  <si>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</si>
  <si>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</si>
  <si>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</si>
  <si>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</si>
  <si>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</si>
  <si>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</si>
  <si>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</si>
  <si>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</si>
  <si>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</si>
  <si>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</si>
  <si>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</si>
  <si>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</si>
  <si>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</si>
  <si>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</si>
  <si>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</si>
  <si>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</si>
  <si>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</si>
  <si>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</si>
  <si>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</si>
  <si>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</si>
  <si>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</si>
  <si>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</si>
  <si>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</si>
  <si>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</si>
  <si>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</si>
  <si>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</si>
  <si>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</si>
  <si>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</si>
  <si>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</si>
  <si>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</si>
  <si>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</si>
  <si>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</si>
  <si>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</si>
  <si>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</si>
  <si>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</si>
  <si>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</si>
  <si>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</si>
  <si>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</si>
  <si>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</si>
  <si>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</si>
  <si>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</si>
  <si>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</si>
  <si>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</si>
  <si>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</si>
  <si>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</si>
  <si>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</si>
  <si>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</si>
  <si>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</si>
  <si>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</si>
  <si>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</si>
  <si>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</si>
  <si>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</si>
  <si>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</si>
  <si>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</si>
  <si>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</si>
  <si>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</si>
  <si>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</si>
  <si>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</si>
  <si>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</si>
  <si>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</si>
  <si>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</si>
  <si>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</si>
  <si>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</si>
  <si>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</si>
  <si>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</si>
  <si>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</si>
  <si>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</si>
  <si>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</si>
  <si>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</si>
  <si>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</si>
  <si>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</si>
  <si>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</si>
  <si>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</si>
  <si>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</si>
  <si>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</si>
  <si>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</si>
  <si>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</si>
  <si>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</si>
  <si>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</si>
  <si>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</si>
  <si>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</si>
  <si>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</si>
  <si>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</si>
  <si>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</si>
  <si>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</si>
  <si>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</si>
  <si>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</si>
  <si>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</si>
  <si>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</si>
  <si>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</si>
  <si>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</si>
  <si>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</si>
  <si>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</si>
  <si>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</si>
  <si>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</si>
  <si>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</si>
  <si>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</si>
  <si>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</si>
  <si>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</si>
  <si>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</si>
  <si>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</si>
  <si>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</si>
  <si>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</si>
  <si>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</si>
  <si>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</si>
  <si>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</si>
  <si>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</si>
  <si>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</si>
  <si>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</si>
  <si>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</si>
  <si>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</si>
  <si>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</si>
  <si>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</si>
  <si>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</si>
  <si>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</si>
  <si>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</si>
  <si>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</si>
  <si>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</si>
  <si>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</si>
  <si>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</si>
  <si>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</si>
  <si>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</si>
  <si>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</si>
  <si>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</si>
  <si>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</si>
  <si>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</si>
  <si>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</si>
  <si>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</si>
  <si>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</si>
  <si>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</si>
  <si>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</si>
  <si>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</si>
  <si>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</si>
  <si>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</si>
  <si>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</si>
  <si>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</si>
  <si>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</si>
  <si>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</si>
  <si>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</si>
  <si>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</si>
  <si>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</si>
  <si>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</si>
  <si>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</si>
  <si>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</si>
  <si>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</si>
  <si>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</si>
  <si>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</si>
  <si>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</si>
  <si>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</si>
  <si>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</si>
  <si>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</si>
  <si>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</si>
  <si>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</si>
  <si>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</si>
  <si>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</si>
  <si>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</si>
  <si>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</si>
  <si>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</si>
  <si>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</si>
  <si>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</si>
  <si>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</si>
  <si>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</si>
  <si>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</si>
  <si>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</si>
  <si>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</si>
  <si>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</si>
  <si>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</si>
  <si>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</si>
  <si>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</si>
  <si>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</si>
  <si>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</si>
  <si>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</si>
  <si>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</si>
  <si>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</si>
  <si>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</si>
  <si>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</si>
  <si>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</si>
  <si>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</si>
  <si>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</si>
  <si>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</si>
  <si>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</si>
  <si>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</si>
  <si>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</si>
  <si>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</si>
  <si>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</si>
  <si>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</si>
  <si>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</si>
  <si>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</si>
  <si>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</si>
  <si>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</si>
  <si>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</si>
  <si>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</si>
  <si>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</si>
  <si>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</si>
  <si>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</si>
  <si>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</si>
  <si>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</si>
  <si>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</si>
  <si>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</si>
  <si>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</si>
  <si>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</si>
  <si>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</si>
  <si>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</si>
  <si>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</si>
  <si>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</si>
  <si>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</si>
  <si>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</si>
  <si>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</si>
  <si>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</si>
  <si>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</si>
  <si>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</si>
  <si>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</si>
  <si>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</si>
  <si>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</si>
  <si>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</si>
  <si>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</si>
  <si>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</si>
  <si>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</si>
  <si>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</si>
  <si>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</si>
  <si>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</si>
  <si>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</si>
  <si>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</si>
  <si>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</si>
  <si>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</si>
  <si>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</si>
  <si>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</si>
  <si>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</si>
  <si>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</si>
  <si>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</si>
  <si>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</si>
  <si>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</si>
  <si>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</si>
  <si>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</si>
  <si>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</si>
  <si>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</si>
  <si>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</si>
  <si>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</si>
  <si>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</si>
  <si>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</si>
  <si>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</si>
  <si>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</si>
  <si>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</si>
  <si>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</si>
  <si>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</si>
  <si>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</si>
  <si>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</si>
  <si>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</si>
  <si>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</si>
  <si>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</si>
  <si>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</si>
  <si>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</si>
  <si>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</si>
  <si>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</si>
  <si>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</si>
  <si>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</si>
  <si>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</si>
  <si>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</si>
  <si>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</si>
  <si>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</si>
  <si>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</si>
  <si>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</si>
  <si>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</si>
  <si>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</si>
  <si>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</si>
  <si>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</si>
  <si>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</si>
  <si>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</si>
  <si>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</si>
  <si>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</si>
  <si>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</si>
  <si>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</si>
  <si>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</si>
  <si>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</si>
  <si>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</si>
  <si>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</si>
  <si>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</si>
  <si>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</si>
  <si>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</si>
  <si>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</si>
  <si>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</si>
  <si>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</si>
  <si>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</si>
  <si>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</si>
  <si>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</si>
  <si>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</si>
  <si>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</si>
  <si>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</si>
  <si>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</si>
  <si>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</si>
  <si>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</si>
  <si>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</si>
  <si>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</si>
  <si>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</si>
  <si>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</si>
  <si>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</si>
  <si>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</si>
  <si>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</si>
  <si>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</si>
  <si>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</si>
  <si>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</si>
  <si>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</si>
  <si>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</si>
  <si>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</si>
  <si>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</si>
  <si>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</si>
  <si>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</si>
  <si>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</si>
  <si>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</si>
  <si>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</si>
  <si>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</si>
  <si>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</si>
  <si>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</si>
  <si>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</si>
  <si>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</si>
  <si>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</si>
  <si>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</si>
  <si>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</si>
  <si>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</si>
  <si>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</si>
  <si>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</si>
  <si>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</si>
  <si>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</si>
  <si>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</si>
  <si>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</si>
  <si>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</si>
  <si>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</si>
  <si>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</si>
  <si>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</si>
  <si>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</si>
  <si>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</si>
  <si>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</si>
  <si>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</si>
  <si>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</si>
  <si>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</si>
  <si>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</si>
  <si>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</si>
  <si>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</si>
  <si>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</si>
  <si>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</si>
  <si>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</si>
  <si>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</si>
  <si>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</si>
  <si>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</si>
  <si>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</si>
  <si>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</si>
  <si>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</si>
  <si>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</si>
  <si>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</si>
  <si>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</si>
  <si>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</si>
  <si>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</si>
  <si>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</si>
  <si>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</si>
  <si>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</si>
  <si>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</si>
  <si>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</si>
  <si>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</si>
  <si>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</si>
  <si>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</si>
  <si>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</si>
  <si>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</si>
  <si>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</si>
  <si>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</si>
  <si>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</si>
  <si>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</si>
  <si>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</si>
  <si>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</si>
  <si>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</si>
  <si>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</si>
  <si>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</si>
  <si>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</si>
  <si>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</si>
  <si>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</si>
  <si>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</si>
  <si>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</si>
  <si>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</si>
  <si>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</si>
  <si>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</si>
  <si>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</si>
  <si>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</si>
  <si>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</si>
  <si>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</si>
  <si>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</si>
  <si>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</si>
  <si>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</si>
  <si>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</si>
  <si>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</si>
  <si>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</si>
  <si>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</si>
  <si>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</si>
  <si>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</si>
  <si>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</si>
  <si>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</si>
  <si>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</si>
  <si>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</si>
  <si>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</si>
  <si>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</si>
  <si>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</si>
  <si>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</si>
  <si>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</si>
  <si>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</si>
  <si>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</si>
  <si>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</si>
  <si>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</si>
  <si>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</si>
  <si>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</si>
  <si>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</si>
  <si>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</si>
  <si>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</si>
  <si>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</si>
  <si>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</si>
  <si>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</si>
  <si>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</si>
  <si>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</si>
  <si>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</si>
  <si>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</si>
  <si>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</si>
  <si>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</si>
  <si>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</si>
  <si>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</si>
  <si>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</si>
  <si>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</si>
  <si>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</si>
  <si>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</si>
  <si>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</si>
  <si>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</si>
  <si>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</si>
  <si>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</si>
  <si>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</si>
  <si>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</si>
  <si>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</si>
  <si>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</si>
  <si>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</si>
  <si>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</si>
  <si>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</si>
  <si>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</si>
  <si>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</si>
  <si>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</si>
  <si>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</si>
  <si>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</si>
  <si>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</si>
  <si>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</si>
  <si>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</si>
  <si>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</si>
  <si>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</si>
  <si>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</si>
  <si>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</si>
  <si>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</si>
  <si>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</si>
  <si>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</si>
  <si>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</si>
  <si>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</si>
  <si>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</si>
  <si>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</si>
  <si>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</si>
  <si>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</si>
  <si>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</si>
  <si>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</si>
  <si>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</si>
  <si>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</si>
  <si>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</si>
  <si>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</si>
  <si>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</si>
  <si>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</si>
  <si>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</si>
  <si>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</si>
  <si>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</si>
  <si>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</si>
  <si>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</si>
  <si>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</si>
  <si>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</si>
  <si>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</si>
  <si>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</si>
  <si>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</si>
  <si>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</si>
  <si>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</si>
  <si>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</si>
  <si>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</si>
  <si>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</si>
  <si>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</si>
  <si>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</si>
  <si>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</si>
  <si>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</si>
  <si>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</si>
  <si>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</si>
  <si>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</si>
  <si>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</si>
  <si>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</si>
  <si>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</si>
  <si>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</si>
  <si>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</si>
  <si>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</si>
  <si>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</si>
  <si>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</si>
  <si>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</si>
  <si>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</si>
  <si>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</si>
  <si>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</si>
  <si>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</si>
  <si>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</si>
  <si>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</si>
  <si>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</si>
  <si>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</si>
  <si>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</si>
  <si>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</si>
  <si>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</si>
  <si>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</si>
  <si>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</si>
  <si>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</si>
  <si>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</si>
  <si>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</si>
  <si>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</si>
  <si>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</si>
  <si>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</si>
  <si>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</si>
  <si>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</si>
  <si>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</si>
  <si>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</si>
  <si>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</si>
  <si>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</si>
  <si>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</si>
  <si>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</si>
  <si>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</si>
  <si>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</si>
  <si>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</si>
  <si>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</si>
  <si>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</si>
  <si>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</si>
  <si>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</si>
  <si>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</si>
  <si>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</si>
  <si>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</si>
  <si>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</si>
  <si>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</si>
  <si>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</si>
  <si>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</si>
  <si>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</si>
  <si>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</si>
  <si>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</si>
  <si>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</si>
  <si>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</si>
  <si>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</si>
  <si>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</si>
  <si>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</si>
  <si>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</si>
  <si>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</si>
  <si>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</si>
  <si>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</si>
  <si>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</si>
  <si>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</si>
  <si>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</si>
  <si>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</si>
  <si>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</si>
  <si>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</si>
  <si>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</si>
  <si>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</si>
  <si>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</si>
  <si>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</si>
  <si>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</si>
  <si>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</si>
  <si>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</si>
  <si>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</si>
  <si>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</si>
  <si>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</si>
  <si>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</si>
  <si>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</si>
  <si>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</si>
  <si>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</si>
  <si>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</si>
  <si>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</si>
  <si>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</si>
  <si>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</si>
  <si>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</si>
  <si>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</si>
  <si>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</si>
  <si>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</si>
  <si>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</si>
  <si>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</si>
  <si>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</si>
  <si>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</si>
  <si>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</si>
  <si>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</si>
  <si>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</si>
  <si>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</si>
  <si>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</si>
  <si>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</si>
  <si>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</si>
  <si>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</si>
  <si>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</si>
  <si>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</si>
  <si>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</si>
  <si>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</si>
  <si>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</si>
  <si>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</si>
  <si>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</si>
  <si>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</si>
  <si>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</si>
  <si>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</si>
  <si>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</si>
  <si>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</si>
  <si>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</si>
  <si>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</si>
  <si>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</si>
  <si>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</si>
  <si>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</si>
  <si>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</si>
  <si>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</si>
  <si>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</si>
  <si>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</si>
  <si>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</si>
  <si>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</si>
  <si>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</si>
  <si>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</si>
  <si>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</si>
  <si>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</si>
  <si>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</si>
  <si>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</si>
  <si>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</si>
  <si>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</si>
  <si>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</si>
  <si>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</si>
  <si>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</si>
  <si>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</si>
  <si>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</si>
  <si>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</si>
  <si>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</si>
  <si>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</si>
  <si>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</si>
  <si>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</si>
  <si>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</si>
  <si>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</si>
  <si>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</si>
  <si>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</si>
  <si>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</si>
  <si>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</si>
  <si>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</si>
  <si>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</si>
  <si>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</si>
  <si>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</si>
  <si>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</si>
  <si>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</si>
  <si>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</si>
  <si>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</si>
  <si>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</si>
  <si>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</si>
  <si>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</si>
  <si>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</si>
  <si>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</si>
  <si>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</si>
  <si>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</si>
  <si>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</si>
  <si>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</si>
  <si>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</si>
  <si>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</si>
  <si>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</si>
  <si>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</si>
  <si>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</si>
  <si>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</si>
  <si>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</si>
  <si>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</si>
  <si>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</si>
  <si>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</si>
  <si>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</si>
  <si>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</si>
  <si>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</si>
  <si>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</si>
  <si>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</si>
  <si>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</si>
  <si>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</si>
  <si>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</si>
  <si>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</si>
  <si>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</si>
  <si>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</si>
  <si>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</si>
  <si>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</si>
  <si>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</si>
  <si>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</si>
  <si>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</si>
  <si>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</si>
  <si>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</si>
  <si>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</si>
  <si>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</si>
  <si>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</si>
  <si>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</si>
  <si>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</si>
  <si>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</si>
  <si>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</si>
  <si>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</si>
  <si>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</si>
  <si>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</si>
  <si>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</si>
  <si>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</si>
  <si>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</si>
  <si>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</si>
  <si>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</si>
  <si>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</si>
  <si>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</si>
  <si>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</si>
  <si>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</si>
  <si>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</si>
  <si>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</si>
  <si>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</si>
  <si>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</si>
  <si>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</si>
  <si>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</si>
  <si>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</si>
  <si>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</si>
  <si>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</si>
  <si>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</si>
  <si>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</si>
  <si>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</si>
  <si>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</si>
  <si>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</si>
  <si>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</si>
  <si>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</si>
  <si>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</si>
  <si>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</si>
  <si>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</si>
  <si>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</si>
  <si>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</si>
  <si>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</si>
  <si>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</si>
  <si>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</si>
  <si>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</si>
  <si>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</si>
  <si>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</si>
  <si>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</si>
  <si>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</si>
  <si>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</si>
  <si>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</si>
  <si>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</si>
  <si>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</si>
  <si>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</si>
  <si>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</si>
  <si>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</si>
  <si>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</si>
  <si>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</si>
  <si>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</si>
  <si>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</si>
  <si>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</si>
  <si>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</si>
  <si>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</si>
  <si>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</si>
  <si>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</si>
  <si>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</si>
  <si>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</si>
  <si>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</si>
  <si>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</si>
  <si>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</si>
  <si>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</si>
  <si>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</si>
  <si>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</si>
  <si>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</si>
  <si>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</si>
  <si>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</si>
  <si>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</si>
  <si>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</si>
  <si>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</si>
  <si>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</si>
  <si>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</si>
  <si>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</si>
  <si>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</si>
  <si>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</si>
  <si>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</si>
  <si>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</si>
  <si>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</si>
  <si>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</si>
  <si>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</si>
  <si>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</si>
  <si>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</si>
  <si>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</si>
  <si>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</si>
  <si>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</si>
  <si>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</si>
  <si>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</si>
  <si>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</si>
  <si>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</si>
  <si>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</si>
  <si>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</si>
  <si>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</si>
  <si>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</si>
  <si>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</si>
  <si>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</si>
  <si>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</si>
  <si>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</si>
  <si>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</si>
  <si>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</si>
  <si>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</si>
  <si>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</si>
  <si>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</si>
  <si>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</si>
  <si>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</si>
  <si>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</si>
  <si>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</si>
  <si>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</si>
  <si>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</si>
  <si>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</si>
  <si>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</si>
  <si>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</si>
  <si>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</si>
  <si>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</si>
  <si>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</si>
  <si>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</si>
  <si>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</si>
  <si>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</si>
  <si>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</si>
  <si>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</si>
  <si>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</si>
  <si>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</si>
  <si>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</si>
  <si>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</si>
  <si>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</si>
  <si>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</si>
  <si>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</si>
  <si>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</si>
  <si>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</si>
  <si>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</si>
  <si>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</si>
  <si>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</si>
  <si>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</si>
  <si>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</si>
  <si>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</si>
  <si>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</si>
  <si>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</si>
  <si>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</si>
  <si>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</si>
  <si>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</si>
  <si>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</si>
  <si>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</si>
  <si>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</si>
  <si>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</si>
  <si>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</si>
  <si>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</si>
  <si>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</si>
  <si>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</si>
  <si>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</si>
  <si>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</si>
  <si>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</si>
  <si>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</si>
  <si>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</si>
  <si>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</si>
  <si>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</si>
  <si>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</si>
  <si>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</si>
  <si>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</si>
  <si>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</si>
  <si>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</si>
  <si>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</si>
  <si>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</si>
  <si>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</si>
  <si>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</si>
  <si>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</si>
  <si>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</si>
  <si>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</si>
  <si>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</si>
  <si>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</si>
  <si>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</si>
  <si>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</si>
  <si>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</si>
  <si>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</si>
  <si>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</si>
  <si>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</si>
  <si>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</si>
  <si>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</si>
  <si>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</si>
  <si>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</si>
  <si>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</si>
  <si>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</si>
  <si>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</si>
  <si>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</si>
  <si>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</si>
  <si>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</si>
  <si>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</si>
  <si>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</si>
  <si>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</si>
  <si>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</si>
  <si>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</si>
  <si>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</si>
  <si>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</si>
  <si>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</si>
  <si>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</si>
  <si>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</si>
  <si>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</si>
  <si>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</si>
  <si>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</si>
  <si>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</si>
  <si>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</si>
  <si>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</si>
  <si>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</si>
  <si>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</si>
  <si>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</si>
  <si>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</si>
  <si>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</si>
  <si>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</si>
  <si>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</si>
  <si>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</si>
  <si>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</si>
  <si>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</si>
  <si>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</si>
  <si>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</si>
  <si>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</si>
  <si>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</si>
  <si>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</si>
  <si>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</si>
  <si>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</si>
  <si>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</si>
  <si>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</si>
  <si>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</si>
  <si>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</si>
  <si>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</si>
  <si>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</si>
  <si>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</si>
  <si>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</si>
  <si>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</si>
  <si>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</si>
  <si>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</si>
  <si>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</si>
  <si>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</si>
  <si>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</si>
  <si>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</si>
  <si>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</si>
  <si>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</si>
  <si>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</si>
  <si>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</si>
  <si>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</si>
  <si>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</si>
  <si>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</si>
  <si>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</si>
  <si>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</si>
  <si>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</si>
  <si>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</si>
  <si>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</si>
  <si>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</si>
  <si>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</si>
  <si>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</si>
  <si>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</si>
  <si>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</si>
  <si>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</si>
  <si>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</si>
  <si>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</si>
  <si>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</si>
  <si>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</si>
  <si>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</si>
  <si>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</si>
  <si>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</si>
  <si>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</si>
  <si>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</si>
  <si>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</si>
  <si>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</si>
  <si>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</si>
  <si>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</si>
  <si>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</si>
  <si>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</si>
  <si>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</si>
  <si>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</si>
  <si>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</si>
  <si>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</si>
  <si>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</si>
  <si>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</si>
  <si>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</si>
  <si>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</si>
  <si>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</si>
  <si>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</si>
  <si>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</si>
  <si>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</si>
  <si>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</si>
  <si>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</si>
  <si>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</si>
  <si>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</si>
  <si>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</si>
  <si>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</si>
  <si>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</si>
  <si>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</si>
  <si>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</si>
  <si>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</si>
  <si>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</si>
  <si>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</si>
  <si>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</si>
  <si>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</si>
  <si>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</si>
  <si>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</si>
  <si>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</si>
  <si>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</si>
  <si>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</si>
  <si>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</si>
  <si>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</si>
  <si>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</si>
  <si>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</si>
  <si>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</si>
  <si>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</si>
  <si>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</si>
  <si>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</si>
  <si>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</si>
  <si>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</si>
  <si>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</si>
  <si>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</si>
  <si>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</si>
  <si>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</si>
  <si>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</si>
  <si>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</si>
  <si>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</si>
  <si>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</si>
  <si>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</si>
  <si>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</si>
  <si>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</si>
  <si>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</si>
  <si>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</si>
  <si>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</si>
  <si>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</si>
  <si>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</si>
  <si>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</si>
  <si>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</si>
  <si>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</si>
  <si>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</si>
  <si>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</si>
  <si>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</si>
  <si>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</si>
  <si>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</si>
  <si>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</si>
  <si>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</si>
  <si>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</si>
  <si>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</si>
  <si>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</si>
  <si>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</si>
  <si>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</si>
  <si>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</si>
  <si>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</si>
  <si>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</si>
  <si>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</si>
  <si>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</si>
  <si>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</si>
  <si>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</si>
  <si>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</si>
  <si>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</si>
  <si>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</si>
  <si>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</si>
  <si>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</si>
  <si>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</si>
  <si>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</si>
  <si>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</si>
  <si>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</si>
  <si>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</si>
  <si>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</si>
  <si>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</si>
  <si>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</si>
  <si>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</si>
  <si>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</si>
  <si>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</si>
  <si>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</si>
  <si>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</si>
  <si>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</si>
  <si>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</si>
  <si>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</si>
  <si>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</si>
  <si>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</si>
  <si>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</si>
  <si>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</si>
  <si>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</si>
  <si>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</si>
  <si>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</si>
  <si>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</si>
  <si>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</si>
  <si>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</si>
  <si>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</si>
  <si>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</si>
  <si>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</si>
  <si>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</si>
  <si>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</si>
  <si>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</si>
  <si>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</si>
  <si>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</si>
  <si>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</si>
  <si>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</si>
  <si>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</si>
  <si>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</si>
  <si>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</si>
  <si>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</si>
  <si>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</si>
  <si>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</si>
  <si>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</si>
  <si>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</si>
  <si>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</si>
  <si>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</si>
  <si>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</si>
  <si>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</si>
  <si>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</si>
  <si>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</si>
  <si>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</si>
  <si>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</si>
  <si>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</si>
  <si>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</si>
  <si>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</si>
  <si>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</si>
  <si>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</si>
  <si>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</si>
  <si>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</si>
  <si>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</si>
  <si>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</si>
  <si>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</si>
  <si>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</si>
  <si>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</si>
  <si>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</si>
  <si>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</si>
  <si>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</si>
  <si>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</si>
  <si>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</si>
  <si>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</si>
  <si>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</si>
  <si>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</si>
  <si>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</si>
  <si>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</si>
  <si>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</si>
  <si>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</si>
  <si>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</si>
  <si>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</si>
  <si>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</si>
  <si>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</si>
  <si>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</si>
  <si>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</si>
  <si>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</si>
  <si>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</si>
  <si>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</si>
  <si>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</si>
  <si>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</si>
  <si>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</si>
  <si>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</si>
  <si>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</si>
  <si>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</si>
  <si>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</si>
  <si>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</si>
  <si>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</si>
  <si>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</si>
  <si>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</si>
  <si>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</si>
  <si>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</si>
  <si>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</si>
  <si>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</si>
  <si>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</si>
  <si>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</si>
  <si>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</si>
  <si>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</si>
  <si>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</si>
  <si>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</si>
  <si>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</si>
  <si>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</si>
  <si>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</si>
  <si>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</si>
  <si>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</si>
  <si>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</si>
  <si>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</si>
  <si>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</si>
  <si>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</si>
  <si>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</si>
  <si>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</si>
  <si>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</si>
  <si>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</si>
  <si>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</si>
  <si>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</si>
  <si>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</si>
  <si>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</si>
  <si>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</si>
  <si>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</si>
  <si>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</si>
  <si>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</si>
  <si>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</si>
  <si>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</si>
  <si>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</si>
  <si>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</si>
  <si>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</si>
  <si>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</si>
  <si>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</si>
  <si>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</si>
  <si>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</si>
  <si>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</si>
  <si>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</si>
  <si>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</si>
  <si>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</si>
  <si>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</si>
  <si>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</si>
  <si>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</si>
  <si>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</si>
  <si>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</si>
  <si>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</si>
  <si>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</si>
  <si>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</si>
  <si>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</si>
  <si>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</si>
  <si>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</si>
  <si>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</si>
  <si>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</si>
  <si>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</si>
  <si>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</si>
  <si>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</si>
  <si>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</si>
  <si>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</si>
  <si>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</si>
  <si>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</si>
  <si>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</si>
  <si>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</si>
  <si>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</si>
  <si>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</si>
  <si>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</si>
  <si>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</si>
  <si>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</si>
  <si>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</si>
  <si>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</si>
  <si>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</si>
  <si>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</si>
  <si>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</si>
  <si>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</si>
  <si>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</si>
  <si>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</si>
  <si>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</si>
  <si>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</si>
  <si>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</si>
  <si>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</si>
  <si>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</si>
  <si>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</si>
  <si>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</si>
  <si>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</si>
  <si>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</si>
  <si>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</si>
  <si>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</si>
  <si>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</si>
  <si>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</si>
  <si>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</si>
  <si>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</si>
  <si>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</si>
  <si>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</si>
  <si>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</si>
  <si>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</si>
  <si>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</si>
  <si>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</si>
  <si>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</si>
  <si>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</si>
  <si>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</si>
  <si>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</si>
  <si>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</si>
  <si>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</si>
  <si>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</si>
  <si>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</si>
  <si>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</si>
  <si>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</si>
  <si>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</si>
  <si>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</si>
  <si>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</si>
  <si>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</si>
  <si>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</si>
  <si>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</si>
  <si>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</si>
  <si>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</si>
  <si>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</si>
  <si>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</si>
  <si>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</si>
  <si>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</si>
  <si>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</si>
  <si>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</si>
  <si>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</si>
  <si>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</si>
  <si>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</si>
  <si>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</si>
  <si>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</si>
  <si>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</si>
  <si>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</si>
  <si>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</si>
  <si>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</si>
  <si>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</si>
  <si>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</si>
  <si>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</si>
  <si>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</si>
  <si>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</si>
  <si>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</si>
  <si>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</si>
  <si>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</si>
  <si>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</si>
  <si>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</si>
  <si>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</si>
  <si>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</si>
  <si>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</si>
  <si>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</si>
  <si>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</si>
  <si>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</si>
  <si>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</si>
  <si>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</si>
  <si>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</si>
  <si>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</si>
  <si>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</si>
  <si>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</si>
  <si>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</si>
  <si>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</si>
  <si>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</si>
  <si>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</si>
  <si>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</si>
  <si>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</si>
  <si>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</si>
  <si>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</si>
  <si>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</si>
  <si>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</si>
  <si>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</si>
  <si>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</si>
  <si>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</si>
  <si>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</si>
  <si>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</si>
  <si>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</si>
  <si>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</si>
  <si>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</si>
  <si>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</si>
  <si>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</si>
  <si>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</si>
  <si>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</si>
  <si>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</si>
  <si>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</si>
  <si>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</si>
  <si>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</si>
  <si>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</si>
  <si>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</si>
  <si>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</si>
  <si>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</si>
  <si>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</si>
  <si>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</si>
  <si>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</si>
  <si>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</si>
  <si>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</si>
  <si>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</si>
  <si>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</si>
  <si>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</si>
  <si>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</si>
  <si>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</si>
  <si>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</si>
  <si>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</si>
  <si>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</si>
  <si>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</si>
  <si>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</si>
  <si>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</si>
  <si>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</si>
  <si>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</si>
  <si>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</si>
  <si>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</si>
  <si>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</si>
  <si>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</si>
  <si>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</si>
  <si>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</si>
  <si>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</si>
  <si>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</si>
  <si>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</si>
  <si>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</si>
  <si>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</si>
  <si>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</si>
  <si>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</si>
  <si>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</si>
  <si>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</si>
  <si>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</si>
  <si>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</si>
  <si>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</si>
  <si>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</si>
  <si>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</si>
  <si>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</si>
  <si>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</si>
  <si>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</si>
  <si>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</si>
  <si>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</si>
  <si>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</si>
  <si>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</si>
  <si>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</si>
  <si>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</si>
  <si>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</si>
  <si>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</si>
  <si>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</si>
  <si>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</si>
  <si>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</si>
  <si>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</si>
  <si>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</si>
  <si>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</si>
  <si>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</si>
  <si>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</si>
  <si>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</si>
  <si>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</si>
  <si>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</si>
  <si>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</si>
  <si>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</si>
  <si>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</si>
  <si>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</si>
  <si>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</si>
  <si>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</si>
  <si>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</si>
  <si>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</si>
  <si>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</si>
  <si>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</si>
  <si>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</si>
  <si>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</si>
  <si>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</si>
  <si>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</si>
  <si>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</si>
  <si>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</si>
  <si>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</si>
  <si>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</si>
  <si>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</si>
  <si>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</si>
  <si>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</si>
  <si>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</si>
  <si>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</si>
  <si>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</si>
  <si>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</si>
  <si>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</si>
  <si>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</si>
  <si>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</si>
  <si>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</si>
  <si>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</si>
  <si>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</si>
  <si>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</si>
  <si>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</si>
  <si>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</si>
  <si>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</si>
  <si>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</si>
  <si>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</si>
  <si>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</si>
  <si>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</si>
  <si>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</si>
  <si>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</si>
  <si>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</si>
  <si>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</si>
  <si>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</si>
  <si>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</si>
  <si>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</si>
  <si>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</si>
  <si>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</si>
  <si>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</si>
  <si>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</si>
  <si>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</si>
  <si>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</si>
  <si>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</si>
  <si>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</si>
  <si>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</si>
  <si>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</si>
  <si>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</si>
  <si>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</si>
  <si>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</si>
  <si>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</si>
  <si>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</si>
  <si>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</si>
  <si>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</si>
  <si>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</si>
  <si>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</si>
  <si>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</si>
  <si>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</si>
  <si>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</si>
  <si>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</si>
  <si>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</si>
  <si>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</si>
  <si>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</si>
  <si>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</si>
  <si>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</si>
  <si>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</si>
  <si>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</si>
  <si>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</si>
  <si>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</si>
  <si>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</si>
  <si>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</si>
  <si>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</si>
  <si>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</si>
  <si>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</si>
  <si>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</si>
  <si>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</si>
  <si>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</si>
  <si>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</si>
  <si>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</si>
  <si>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</si>
  <si>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</si>
  <si>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</si>
  <si>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</si>
  <si>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</si>
  <si>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</si>
  <si>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</si>
  <si>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</si>
  <si>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</si>
  <si>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</si>
  <si>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</si>
  <si>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</si>
  <si>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</si>
  <si>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</si>
  <si>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</si>
  <si>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</si>
  <si>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</si>
  <si>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</si>
  <si>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</si>
  <si>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</si>
  <si>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</si>
  <si>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</si>
  <si>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</si>
  <si>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</si>
  <si>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</si>
  <si>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</si>
  <si>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</si>
  <si>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</si>
  <si>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</si>
  <si>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</si>
  <si>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</si>
  <si>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</si>
  <si>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</si>
  <si>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</si>
  <si>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</si>
  <si>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</si>
  <si>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</si>
  <si>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</si>
  <si>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</si>
  <si>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</si>
  <si>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</si>
  <si>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</si>
  <si>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</si>
  <si>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</si>
  <si>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</si>
  <si>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</si>
  <si>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</si>
  <si>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</si>
  <si>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</si>
  <si>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</si>
  <si>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</si>
  <si>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</si>
  <si>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</si>
  <si>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</si>
  <si>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</si>
  <si>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</si>
  <si>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</si>
  <si>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</si>
  <si>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</si>
  <si>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</si>
  <si>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</si>
  <si>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</si>
  <si>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</si>
  <si>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</si>
  <si>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</si>
  <si>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</si>
  <si>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</si>
  <si>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</si>
  <si>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</si>
  <si>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</si>
  <si>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</si>
  <si>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</si>
  <si>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</si>
  <si>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</si>
  <si>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</si>
  <si>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</si>
  <si>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</si>
  <si>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</si>
  <si>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</si>
  <si>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</si>
  <si>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</si>
  <si>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</si>
  <si>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</si>
  <si>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</si>
  <si>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</si>
  <si>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</si>
  <si>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</si>
  <si>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</si>
  <si>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</si>
  <si>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</si>
  <si>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</si>
  <si>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</si>
  <si>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</si>
  <si>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</si>
  <si>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</si>
  <si>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</si>
  <si>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</si>
  <si>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</si>
  <si>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</si>
  <si>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</si>
  <si>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</si>
  <si>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</si>
  <si>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</si>
  <si>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</si>
  <si>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</si>
  <si>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</si>
  <si>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</si>
  <si>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</si>
  <si>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</si>
  <si>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</si>
  <si>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</si>
  <si>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</si>
  <si>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</si>
  <si>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</si>
  <si>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</si>
  <si>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</si>
  <si>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</si>
  <si>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</si>
  <si>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</si>
  <si>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</si>
  <si>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</si>
  <si>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</si>
  <si>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</si>
  <si>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</si>
  <si>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</si>
  <si>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</si>
  <si>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</si>
  <si>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</si>
  <si>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</si>
  <si>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</si>
  <si>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</si>
  <si>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</si>
  <si>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</si>
  <si>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</si>
  <si>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</si>
  <si>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</si>
  <si>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</si>
  <si>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</si>
  <si>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</si>
  <si>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</si>
  <si>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</si>
  <si>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</si>
  <si>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</si>
  <si>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</si>
  <si>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</si>
  <si>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</si>
  <si>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</si>
  <si>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</si>
  <si>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</si>
  <si>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</si>
  <si>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</si>
  <si>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</si>
  <si>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</si>
  <si>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</si>
  <si>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</si>
  <si>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</si>
  <si>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</si>
  <si>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</si>
  <si>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</si>
  <si>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</si>
  <si>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</si>
  <si>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</si>
  <si>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</si>
  <si>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</si>
  <si>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</si>
  <si>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</si>
  <si>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</si>
  <si>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</si>
  <si>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</si>
  <si>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</si>
  <si>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</si>
  <si>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</si>
  <si>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</si>
  <si>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</si>
  <si>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</si>
  <si>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</si>
  <si>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</si>
  <si>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</si>
  <si>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</si>
  <si>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</si>
  <si>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</si>
  <si>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</si>
  <si>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</si>
  <si>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</si>
  <si>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</si>
  <si>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</si>
  <si>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</si>
  <si>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</si>
  <si>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</si>
  <si>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</si>
  <si>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</si>
  <si>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</si>
  <si>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</si>
  <si>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</si>
  <si>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</si>
  <si>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</si>
  <si>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</si>
  <si>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</si>
  <si>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</si>
  <si>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</si>
  <si>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</si>
  <si>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</si>
  <si>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</si>
  <si>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</si>
  <si>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</si>
  <si>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</si>
  <si>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</si>
  <si>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</si>
  <si>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</si>
  <si>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</si>
  <si>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</si>
  <si>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</si>
  <si>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</si>
  <si>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</si>
  <si>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</si>
  <si>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</si>
  <si>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</si>
  <si>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</si>
  <si>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</si>
  <si>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</si>
  <si>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</si>
  <si>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</si>
  <si>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</si>
  <si>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</si>
  <si>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</si>
  <si>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</si>
  <si>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</si>
  <si>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</si>
  <si>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</si>
  <si>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</si>
  <si>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</si>
  <si>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</si>
  <si>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</si>
  <si>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</si>
  <si>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</si>
  <si>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</si>
  <si>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</si>
  <si>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</si>
  <si>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</si>
  <si>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</si>
  <si>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</si>
  <si>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</si>
  <si>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</si>
  <si>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</si>
  <si>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</si>
  <si>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</si>
  <si>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</si>
  <si>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</si>
  <si>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</si>
  <si>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</si>
  <si>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</si>
  <si>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</si>
  <si>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</si>
  <si>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</si>
  <si>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</si>
  <si>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</si>
  <si>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</si>
  <si>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</si>
  <si>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</si>
  <si>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</si>
  <si>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</si>
  <si>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</si>
  <si>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</si>
  <si>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</si>
  <si>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</si>
  <si>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</si>
  <si>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</si>
  <si>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</si>
  <si>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</si>
  <si>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</si>
  <si>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</si>
  <si>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</si>
  <si>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</si>
  <si>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</si>
  <si>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</si>
  <si>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</si>
  <si>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</si>
  <si>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</si>
  <si>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</si>
  <si>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</si>
  <si>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</si>
  <si>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</si>
  <si>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</si>
  <si>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</si>
  <si>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</si>
  <si>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</si>
  <si>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</si>
  <si>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</si>
  <si>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</si>
  <si>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</si>
  <si>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</si>
  <si>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</si>
  <si>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</si>
  <si>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</si>
  <si>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</si>
  <si>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</si>
  <si>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</si>
  <si>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</si>
  <si>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</si>
  <si>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</si>
  <si>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</si>
  <si>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</si>
  <si>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</si>
  <si>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</si>
  <si>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</si>
  <si>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</si>
  <si>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</si>
  <si>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</si>
  <si>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</si>
  <si>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</si>
  <si>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</si>
  <si>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</si>
  <si>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</si>
  <si>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</si>
  <si>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</si>
  <si>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</si>
  <si>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</si>
  <si>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</si>
  <si>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</si>
  <si>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</si>
  <si>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</si>
  <si>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</si>
  <si>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</si>
  <si>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</si>
  <si>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</si>
  <si>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</si>
  <si>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</si>
  <si>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</si>
  <si>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</si>
  <si>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</si>
  <si>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</si>
  <si>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</si>
  <si>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</si>
  <si>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</si>
  <si>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</si>
  <si>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</si>
  <si>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</si>
  <si>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</si>
  <si>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</si>
  <si>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</si>
  <si>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</si>
  <si>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</si>
  <si>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</si>
  <si>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</si>
  <si>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</si>
  <si>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</si>
  <si>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</si>
  <si>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</si>
  <si>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</si>
  <si>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</si>
  <si>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</si>
  <si>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</si>
  <si>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</si>
  <si>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</si>
  <si>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</si>
  <si>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</si>
  <si>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</si>
  <si>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</si>
  <si>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</si>
  <si>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</si>
  <si>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</si>
  <si>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</si>
  <si>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</si>
  <si>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</si>
  <si>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</si>
  <si>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</si>
  <si>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</si>
  <si>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</si>
  <si>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</si>
  <si>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</si>
  <si>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</si>
  <si>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</si>
  <si>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</si>
  <si>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</si>
  <si>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</si>
  <si>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</si>
  <si>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</si>
  <si>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</si>
  <si>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</si>
  <si>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</si>
  <si>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</si>
  <si>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</si>
  <si>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</si>
  <si>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</si>
  <si>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</si>
  <si>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</si>
  <si>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</si>
  <si>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</si>
  <si>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</si>
  <si>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</si>
  <si>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</si>
  <si>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</si>
  <si>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</si>
  <si>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</si>
  <si>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</si>
  <si>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</si>
  <si>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</si>
  <si>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</si>
  <si>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</si>
  <si>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</si>
  <si>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</si>
  <si>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</si>
  <si>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</si>
  <si>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</si>
  <si>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</si>
  <si>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</si>
  <si>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</si>
  <si>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</si>
  <si>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</si>
  <si>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</si>
  <si>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</si>
  <si>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</si>
  <si>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</si>
  <si>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</si>
  <si>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</si>
  <si>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</si>
  <si>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</si>
  <si>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</si>
  <si>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</si>
  <si>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</si>
  <si>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</si>
  <si>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</si>
  <si>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</si>
  <si>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</si>
  <si>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</si>
  <si>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</si>
  <si>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</si>
  <si>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</si>
  <si>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</si>
  <si>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</si>
  <si>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</si>
  <si>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</si>
  <si>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</si>
  <si>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</si>
  <si>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</si>
  <si>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</si>
  <si>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</si>
  <si>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</si>
  <si>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</si>
  <si>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</si>
  <si>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</si>
  <si>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</si>
  <si>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</si>
  <si>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</si>
  <si>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</si>
  <si>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</si>
  <si>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</si>
  <si>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</si>
  <si>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</si>
  <si>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</si>
  <si>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</si>
  <si>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</si>
  <si>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</si>
  <si>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</si>
  <si>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</si>
  <si>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</si>
  <si>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</si>
  <si>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</si>
  <si>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</si>
  <si>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</si>
  <si>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</si>
  <si>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</si>
  <si>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</si>
  <si>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</si>
  <si>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</si>
  <si>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</si>
  <si>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</si>
  <si>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</si>
  <si>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</si>
  <si>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</si>
  <si>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</si>
  <si>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</si>
  <si>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</si>
  <si>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</si>
  <si>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</si>
  <si>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</si>
  <si>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</si>
  <si>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</si>
  <si>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</si>
  <si>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</si>
  <si>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</si>
  <si>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</si>
  <si>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</si>
  <si>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</si>
  <si>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</si>
  <si>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</si>
  <si>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</si>
  <si>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</si>
  <si>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</si>
  <si>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</si>
  <si>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</si>
  <si>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</si>
  <si>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</si>
  <si>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</si>
  <si>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</si>
  <si>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</si>
  <si>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</si>
  <si>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</si>
  <si>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</si>
  <si>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</si>
  <si>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</si>
  <si>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</si>
  <si>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</si>
  <si>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</si>
  <si>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</si>
  <si>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</si>
  <si>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</si>
  <si>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</si>
  <si>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</si>
  <si>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</si>
  <si>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</si>
  <si>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</si>
  <si>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</si>
  <si>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</si>
  <si>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</si>
  <si>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</si>
  <si>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</si>
  <si>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</si>
  <si>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</si>
  <si>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</si>
  <si>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</si>
  <si>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</si>
  <si>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</si>
  <si>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</si>
  <si>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</si>
  <si>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</si>
  <si>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</si>
  <si>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</si>
  <si>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</si>
  <si>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</si>
  <si>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</si>
  <si>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</si>
  <si>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</si>
  <si>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</si>
  <si>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</si>
  <si>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</si>
  <si>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</si>
  <si>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</si>
  <si>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</si>
  <si>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</si>
  <si>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</si>
  <si>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</si>
  <si>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</si>
  <si>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</si>
  <si>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</si>
  <si>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</si>
  <si>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</si>
  <si>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</si>
  <si>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</si>
  <si>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</si>
  <si>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</si>
  <si>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</si>
  <si>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</si>
  <si>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</si>
  <si>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</si>
  <si>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</si>
  <si>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</si>
  <si>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</si>
  <si>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</si>
  <si>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</si>
  <si>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</si>
  <si>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</si>
  <si>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</si>
  <si>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</si>
  <si>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</si>
  <si>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</si>
  <si>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</si>
  <si>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</si>
  <si>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</si>
  <si>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</si>
  <si>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</si>
  <si>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</si>
  <si>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</si>
  <si>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</si>
  <si>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</si>
  <si>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</si>
  <si>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</si>
  <si>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</si>
  <si>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</si>
  <si>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</si>
  <si>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</si>
  <si>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</si>
  <si>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</si>
  <si>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</si>
  <si>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</si>
  <si>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</si>
  <si>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</si>
  <si>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</si>
  <si>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</si>
  <si>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</si>
  <si>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</si>
  <si>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</si>
  <si>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</si>
  <si>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</si>
  <si>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</si>
  <si>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</si>
  <si>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</si>
  <si>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</si>
  <si>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</si>
  <si>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</si>
  <si>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</si>
  <si>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</si>
  <si>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</si>
  <si>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</si>
  <si>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</si>
  <si>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</si>
  <si>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</si>
  <si>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</si>
  <si>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</si>
  <si>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</si>
  <si>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</si>
  <si>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</si>
  <si>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</si>
  <si>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</si>
  <si>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</si>
  <si>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</si>
  <si>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</si>
  <si>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</si>
  <si>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</si>
  <si>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</si>
  <si>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</si>
  <si>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</si>
  <si>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</si>
  <si>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</si>
  <si>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</si>
  <si>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</si>
  <si>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</si>
  <si>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</si>
  <si>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</si>
  <si>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</si>
  <si>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</si>
  <si>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</si>
  <si>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</si>
  <si>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</si>
  <si>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</si>
  <si>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</si>
  <si>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</si>
  <si>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</si>
  <si>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</si>
  <si>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</si>
  <si>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</si>
  <si>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</si>
  <si>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</si>
  <si>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</si>
  <si>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</si>
  <si>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</si>
  <si>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</si>
  <si>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</si>
  <si>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</si>
  <si>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</si>
  <si>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</si>
  <si>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</si>
  <si>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</si>
  <si>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</si>
  <si>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</si>
  <si>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</si>
  <si>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</si>
  <si>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</si>
  <si>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</si>
  <si>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</si>
  <si>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</si>
  <si>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</si>
  <si>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</si>
  <si>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</si>
  <si>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</si>
  <si>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</si>
  <si>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</si>
  <si>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</si>
  <si>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</si>
  <si>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</si>
  <si>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</si>
  <si>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</si>
  <si>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</si>
  <si>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</si>
  <si>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</si>
  <si>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</si>
  <si>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</si>
  <si>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</si>
  <si>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</si>
  <si>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</si>
  <si>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</si>
  <si>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</si>
  <si>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</si>
  <si>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</si>
  <si>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</si>
  <si>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</si>
  <si>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</si>
  <si>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</si>
  <si>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</si>
  <si>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</si>
  <si>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</si>
  <si>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</si>
  <si>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TERESA ROJAS VELA</t>
  </si>
  <si>
    <t>CARRERA 13 N. 4-38</t>
  </si>
  <si>
    <t>3204711055/3158835624</t>
  </si>
  <si>
    <t>CARRERA 13 N: 4-38</t>
  </si>
  <si>
    <t>hogabicoop2006@hotmail.com</t>
  </si>
  <si>
    <t>15/12/2016</t>
  </si>
  <si>
    <t>02/02/2016</t>
  </si>
  <si>
    <t>31/10/2016</t>
  </si>
  <si>
    <t>15/12/2017</t>
  </si>
  <si>
    <t>29/10/2018</t>
  </si>
  <si>
    <t>30/11/2018</t>
  </si>
  <si>
    <t>01/11/2017</t>
  </si>
  <si>
    <t>31/07/2018</t>
  </si>
  <si>
    <t>15/12/2018</t>
  </si>
  <si>
    <t>30/11/2019</t>
  </si>
  <si>
    <t>29/02/2020</t>
  </si>
  <si>
    <t>21/01/2019</t>
  </si>
  <si>
    <t>30/09/2019</t>
  </si>
  <si>
    <t>Brindar atencion a niños y niñas menores de 6 años, apoyar a las familias en desarrollo que tienen mujeres gestantes, madres lactantes y niños y niñas menores de dos años que se encuentran en vulnerabilidad psicoafectiva, nutricional, economica y social a traves de los hogres comunitarios de Bienestar Modalidad 0-7 y FAMI</t>
  </si>
  <si>
    <t>Atender a niños y niñas menores de cinco años o hasta su ingreso al grado de transicion, en los servicios de educacion inicial y cuidado con el fin de promover el dedsarrollo integral de la primera infancia con calidad de conformidad con los lineamientos y las directrices y parametros establecidos por el icbf</t>
  </si>
  <si>
    <t>Prestar el servicio de atemcion, educacion inicial y cuidado a niños y niñas menores de 5 años o hasta su ingreso al grado de transicion, con el fin de promover el desarrollo integral de la primera infanciua con calidad, de conformidad con los lineamientos, manual operativo, las directrices, parametros y estandares establecidos por el icbf en el marco de la estrategia de cero a siempre</t>
  </si>
  <si>
    <t>INSTITUTO COLOMBIANO DE BIENESTAR FAMILIAR</t>
  </si>
  <si>
    <t>146</t>
  </si>
  <si>
    <t>169</t>
  </si>
  <si>
    <t>Prestar los servicios de educacion inicial en el marco de la atencion integral en centros de desarrollo infantil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siempre</t>
  </si>
  <si>
    <t>15/26/2012/273</t>
  </si>
  <si>
    <t>15/26/2012/370</t>
  </si>
  <si>
    <t>15/26/2012/320</t>
  </si>
  <si>
    <t>15/26/2016/436</t>
  </si>
  <si>
    <t>15/26/2016/76</t>
  </si>
  <si>
    <t>28/01/2016</t>
  </si>
  <si>
    <t>31/12/2016</t>
  </si>
  <si>
    <t>15/26/2016/189</t>
  </si>
  <si>
    <t>297</t>
  </si>
  <si>
    <t>293</t>
  </si>
  <si>
    <t>12/07/2018</t>
  </si>
  <si>
    <t>31/10/2018</t>
  </si>
  <si>
    <t>304</t>
  </si>
  <si>
    <t>600</t>
  </si>
  <si>
    <t>387</t>
  </si>
  <si>
    <t>335</t>
  </si>
  <si>
    <t>117</t>
  </si>
  <si>
    <t>370</t>
  </si>
  <si>
    <t>184</t>
  </si>
  <si>
    <t>Brindar atencion integral a la primera infancia en el marco e la estrategia de cero a siempre en el departamento de Boyaca</t>
  </si>
  <si>
    <t>2021-15-15001342020</t>
  </si>
  <si>
    <t>PRESTAR LOS SERVICIOS DE EDUCACION INICAL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</si>
</sst>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2" fontId="1" fillId="0" borderId="0" applyFon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167" fontId="3" fillId="3" borderId="1" xfId="5"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Moneda [0] 2" xfId="5" xr:uid="{AEC75250-4EA1-4499-94A1-A8CC1208AF94}"/>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25" zoomScale="80" zoomScaleNormal="80"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0" t="str">
        <f>HYPERLINK("#MI_Oferente_Singular!A114","CAPACIDAD RESIDUAL")</f>
        <v>CAPACIDAD RESIDUAL</v>
      </c>
      <c r="F8" s="181"/>
      <c r="G8" s="182"/>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0" t="str">
        <f>HYPERLINK("#MI_Oferente_Singular!A162","TALENTO HUMANO")</f>
        <v>TALENTO HUMANO</v>
      </c>
      <c r="F9" s="181"/>
      <c r="G9" s="182"/>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0" t="str">
        <f>HYPERLINK("#MI_Oferente_Singular!F162","INFRAESTRUCTURA")</f>
        <v>INFRAESTRUCTURA</v>
      </c>
      <c r="F10" s="181"/>
      <c r="G10" s="182"/>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2721</v>
      </c>
      <c r="D15" s="35"/>
      <c r="E15" s="35"/>
      <c r="F15" s="5"/>
      <c r="G15" s="32" t="s">
        <v>1168</v>
      </c>
      <c r="H15" s="103" t="s">
        <v>255</v>
      </c>
      <c r="I15" s="32" t="s">
        <v>2624</v>
      </c>
      <c r="J15" s="108" t="s">
        <v>2626</v>
      </c>
      <c r="L15" s="206" t="s">
        <v>8</v>
      </c>
      <c r="M15" s="206"/>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4" t="s">
        <v>11</v>
      </c>
      <c r="J19" s="135" t="s">
        <v>10</v>
      </c>
      <c r="K19" s="135" t="s">
        <v>2609</v>
      </c>
      <c r="L19" s="135" t="s">
        <v>1161</v>
      </c>
      <c r="M19" s="135" t="s">
        <v>1162</v>
      </c>
      <c r="N19" s="136" t="s">
        <v>2610</v>
      </c>
      <c r="O19" s="131"/>
      <c r="Q19" s="51"/>
      <c r="R19" s="51"/>
    </row>
    <row r="20" spans="1:23" ht="30" customHeight="1" x14ac:dyDescent="0.25">
      <c r="A20" s="9"/>
      <c r="B20" s="109">
        <v>826000831</v>
      </c>
      <c r="C20" s="5"/>
      <c r="D20" s="73"/>
      <c r="E20" s="5"/>
      <c r="F20" s="5"/>
      <c r="G20" s="5"/>
      <c r="H20" s="183"/>
      <c r="I20" s="143" t="s">
        <v>255</v>
      </c>
      <c r="J20" s="144" t="s">
        <v>312</v>
      </c>
      <c r="K20" s="145">
        <v>1340910750</v>
      </c>
      <c r="L20" s="146"/>
      <c r="M20" s="146">
        <v>44561</v>
      </c>
      <c r="N20" s="129">
        <f>+(M20-L20)/30</f>
        <v>1485.3666666666666</v>
      </c>
      <c r="O20" s="132"/>
      <c r="U20" s="128"/>
      <c r="V20" s="105">
        <f ca="1">NOW()</f>
        <v>44189.759721064816</v>
      </c>
      <c r="W20" s="105">
        <f ca="1">NOW()</f>
        <v>44189.759721064816</v>
      </c>
    </row>
    <row r="21" spans="1:23" ht="30" customHeight="1" outlineLevel="1" x14ac:dyDescent="0.25">
      <c r="A21" s="9"/>
      <c r="B21" s="71"/>
      <c r="C21" s="5"/>
      <c r="D21" s="5"/>
      <c r="E21" s="5"/>
      <c r="F21" s="5"/>
      <c r="G21" s="5"/>
      <c r="H21" s="70"/>
      <c r="I21" s="143" t="s">
        <v>255</v>
      </c>
      <c r="J21" s="144" t="s">
        <v>318</v>
      </c>
      <c r="K21" s="145">
        <v>1340910750</v>
      </c>
      <c r="L21" s="146"/>
      <c r="M21" s="146">
        <v>44561</v>
      </c>
      <c r="N21" s="129">
        <f t="shared" ref="N21:N35" si="0">+(M21-L21)/30</f>
        <v>1485.3666666666666</v>
      </c>
      <c r="O21" s="133"/>
    </row>
    <row r="22" spans="1:23" ht="30" customHeight="1" outlineLevel="1" x14ac:dyDescent="0.25">
      <c r="A22" s="9"/>
      <c r="B22" s="71"/>
      <c r="C22" s="5"/>
      <c r="D22" s="5"/>
      <c r="E22" s="5"/>
      <c r="F22" s="5"/>
      <c r="G22" s="5"/>
      <c r="H22" s="70"/>
      <c r="I22" s="143" t="s">
        <v>255</v>
      </c>
      <c r="J22" s="144" t="s">
        <v>285</v>
      </c>
      <c r="K22" s="145">
        <v>1340910750</v>
      </c>
      <c r="L22" s="146"/>
      <c r="M22" s="146">
        <v>44561</v>
      </c>
      <c r="N22" s="130">
        <f t="shared" ref="N22:N33" si="1">+(M22-L22)/30</f>
        <v>1485.3666666666666</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3"/>
      <c r="I37" s="124"/>
      <c r="J37" s="124"/>
      <c r="K37" s="124"/>
      <c r="L37" s="124"/>
      <c r="M37" s="124"/>
      <c r="N37" s="124"/>
      <c r="O37" s="125"/>
    </row>
    <row r="38" spans="1:16" ht="21" customHeight="1" x14ac:dyDescent="0.25">
      <c r="A38" s="9"/>
      <c r="B38" s="175" t="str">
        <f>VLOOKUP(B20,EAS!A2:B1439,2,0)</f>
        <v>COOPERATIVA HOGARES DE BIENESTAR DE SOGAMOSO LIMITADA</v>
      </c>
      <c r="C38" s="175"/>
      <c r="D38" s="175"/>
      <c r="E38" s="175"/>
      <c r="F38" s="175"/>
      <c r="G38" s="5"/>
      <c r="H38" s="126"/>
      <c r="I38" s="187" t="s">
        <v>7</v>
      </c>
      <c r="J38" s="187"/>
      <c r="K38" s="187"/>
      <c r="L38" s="187"/>
      <c r="M38" s="187"/>
      <c r="N38" s="187"/>
      <c r="O38" s="127"/>
    </row>
    <row r="39" spans="1:16" ht="42.95" customHeight="1" thickBot="1" x14ac:dyDescent="0.3">
      <c r="A39" s="10"/>
      <c r="B39" s="11"/>
      <c r="C39" s="11"/>
      <c r="D39" s="11"/>
      <c r="E39" s="11"/>
      <c r="F39" s="11"/>
      <c r="G39" s="11"/>
      <c r="H39" s="10"/>
      <c r="I39" s="219" t="s">
        <v>2722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2655</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2697</v>
      </c>
      <c r="C48" s="110" t="s">
        <v>31</v>
      </c>
      <c r="D48" s="115" t="s">
        <v>2701</v>
      </c>
      <c r="E48" s="171">
        <v>41124</v>
      </c>
      <c r="F48" s="171">
        <v>41271</v>
      </c>
      <c r="G48" s="154">
        <f>IF(AND(E48&lt;&gt;"",F48&lt;&gt;""),((F48-E48)/30),"")</f>
        <v>4.9000000000000004</v>
      </c>
      <c r="H48" s="114" t="s">
        <v>2695</v>
      </c>
      <c r="I48" s="115" t="s">
        <v>255</v>
      </c>
      <c r="J48" s="115" t="s">
        <v>285</v>
      </c>
      <c r="K48" s="172">
        <v>104248857</v>
      </c>
      <c r="L48" s="111"/>
      <c r="M48" s="112"/>
      <c r="N48" s="118" t="s">
        <v>27</v>
      </c>
      <c r="O48" s="118" t="s">
        <v>1148</v>
      </c>
      <c r="P48" s="78"/>
    </row>
    <row r="49" spans="1:16" s="6" customFormat="1" ht="24.75" customHeight="1" x14ac:dyDescent="0.25">
      <c r="A49" s="137">
        <v>2</v>
      </c>
      <c r="B49" s="116" t="s">
        <v>2697</v>
      </c>
      <c r="C49" s="110" t="s">
        <v>31</v>
      </c>
      <c r="D49" s="115" t="s">
        <v>2702</v>
      </c>
      <c r="E49" s="171">
        <v>41264</v>
      </c>
      <c r="F49" s="171">
        <v>41851</v>
      </c>
      <c r="G49" s="154">
        <f t="shared" ref="G49:G50" si="2">IF(AND(E49&lt;&gt;"",F49&lt;&gt;""),((F49-E49)/30),"")</f>
        <v>19.566666666666666</v>
      </c>
      <c r="H49" s="114" t="s">
        <v>2694</v>
      </c>
      <c r="I49" s="115" t="s">
        <v>255</v>
      </c>
      <c r="J49" s="115" t="s">
        <v>285</v>
      </c>
      <c r="K49" s="172">
        <v>1234874784</v>
      </c>
      <c r="L49" s="111"/>
      <c r="M49" s="112"/>
      <c r="N49" s="118" t="s">
        <v>27</v>
      </c>
      <c r="O49" s="118" t="s">
        <v>1148</v>
      </c>
      <c r="P49" s="78"/>
    </row>
    <row r="50" spans="1:16" s="6" customFormat="1" ht="24.75" customHeight="1" x14ac:dyDescent="0.25">
      <c r="A50" s="137">
        <v>3</v>
      </c>
      <c r="B50" s="116" t="s">
        <v>2697</v>
      </c>
      <c r="C50" s="110" t="s">
        <v>31</v>
      </c>
      <c r="D50" s="115" t="s">
        <v>2703</v>
      </c>
      <c r="E50" s="171">
        <v>41240</v>
      </c>
      <c r="F50" s="171">
        <v>41274</v>
      </c>
      <c r="G50" s="154">
        <f t="shared" si="2"/>
        <v>1.1333333333333333</v>
      </c>
      <c r="H50" s="114" t="s">
        <v>2720</v>
      </c>
      <c r="I50" s="115" t="s">
        <v>255</v>
      </c>
      <c r="J50" s="115" t="s">
        <v>285</v>
      </c>
      <c r="K50" s="172">
        <v>81328000</v>
      </c>
      <c r="L50" s="111"/>
      <c r="M50" s="112"/>
      <c r="N50" s="118" t="s">
        <v>27</v>
      </c>
      <c r="O50" s="118" t="s">
        <v>1148</v>
      </c>
      <c r="P50" s="78"/>
    </row>
    <row r="51" spans="1:16" s="6" customFormat="1" ht="24.75" customHeight="1" outlineLevel="1" x14ac:dyDescent="0.25">
      <c r="A51" s="137">
        <v>4</v>
      </c>
      <c r="B51" s="116" t="s">
        <v>2697</v>
      </c>
      <c r="C51" s="110" t="s">
        <v>31</v>
      </c>
      <c r="D51" s="115" t="s">
        <v>2704</v>
      </c>
      <c r="E51" s="171">
        <v>42674</v>
      </c>
      <c r="F51" s="171">
        <v>43039</v>
      </c>
      <c r="G51" s="154">
        <f t="shared" ref="G51:G107" si="3">IF(AND(E51&lt;&gt;"",F51&lt;&gt;""),((F51-E51)/30),"")</f>
        <v>12.166666666666666</v>
      </c>
      <c r="H51" s="114" t="s">
        <v>2696</v>
      </c>
      <c r="I51" s="115" t="s">
        <v>255</v>
      </c>
      <c r="J51" s="115" t="s">
        <v>285</v>
      </c>
      <c r="K51" s="113">
        <v>313848186</v>
      </c>
      <c r="L51" s="111"/>
      <c r="M51" s="112"/>
      <c r="N51" s="118" t="s">
        <v>27</v>
      </c>
      <c r="O51" s="118" t="s">
        <v>1148</v>
      </c>
      <c r="P51" s="78"/>
    </row>
    <row r="52" spans="1:16" s="7" customFormat="1" ht="24.75" customHeight="1" outlineLevel="1" x14ac:dyDescent="0.25">
      <c r="A52" s="138">
        <v>5</v>
      </c>
      <c r="B52" s="116" t="s">
        <v>2697</v>
      </c>
      <c r="C52" s="110" t="s">
        <v>31</v>
      </c>
      <c r="D52" s="115" t="s">
        <v>2705</v>
      </c>
      <c r="E52" s="115" t="s">
        <v>2706</v>
      </c>
      <c r="F52" s="115" t="s">
        <v>2707</v>
      </c>
      <c r="G52" s="154">
        <f t="shared" si="3"/>
        <v>11.266666666666667</v>
      </c>
      <c r="H52" s="114" t="s">
        <v>2696</v>
      </c>
      <c r="I52" s="115" t="s">
        <v>255</v>
      </c>
      <c r="J52" s="115" t="s">
        <v>285</v>
      </c>
      <c r="K52" s="113">
        <v>246216525</v>
      </c>
      <c r="L52" s="111"/>
      <c r="M52" s="112"/>
      <c r="N52" s="118" t="s">
        <v>27</v>
      </c>
      <c r="O52" s="118" t="s">
        <v>1148</v>
      </c>
      <c r="P52" s="79"/>
    </row>
    <row r="53" spans="1:16" s="7" customFormat="1" ht="24.75" customHeight="1" outlineLevel="1" x14ac:dyDescent="0.25">
      <c r="A53" s="138">
        <v>6</v>
      </c>
      <c r="B53" s="116" t="s">
        <v>2697</v>
      </c>
      <c r="C53" s="110" t="s">
        <v>31</v>
      </c>
      <c r="D53" s="115" t="s">
        <v>2708</v>
      </c>
      <c r="E53" s="115" t="s">
        <v>2682</v>
      </c>
      <c r="F53" s="115" t="s">
        <v>2683</v>
      </c>
      <c r="G53" s="154">
        <f t="shared" si="3"/>
        <v>9.0666666666666664</v>
      </c>
      <c r="H53" s="114" t="s">
        <v>2696</v>
      </c>
      <c r="I53" s="115" t="s">
        <v>255</v>
      </c>
      <c r="J53" s="115" t="s">
        <v>285</v>
      </c>
      <c r="K53" s="113">
        <v>253793034</v>
      </c>
      <c r="L53" s="111"/>
      <c r="M53" s="112"/>
      <c r="N53" s="118" t="s">
        <v>27</v>
      </c>
      <c r="O53" s="118" t="s">
        <v>1148</v>
      </c>
      <c r="P53" s="79"/>
    </row>
    <row r="54" spans="1:16" s="7" customFormat="1" ht="24.75" customHeight="1" outlineLevel="1" x14ac:dyDescent="0.25">
      <c r="A54" s="138">
        <v>7</v>
      </c>
      <c r="B54" s="116" t="s">
        <v>2697</v>
      </c>
      <c r="C54" s="110" t="s">
        <v>31</v>
      </c>
      <c r="D54" s="115" t="s">
        <v>2708</v>
      </c>
      <c r="E54" s="115" t="s">
        <v>2682</v>
      </c>
      <c r="F54" s="115" t="s">
        <v>2683</v>
      </c>
      <c r="G54" s="154">
        <f t="shared" si="3"/>
        <v>9.0666666666666664</v>
      </c>
      <c r="H54" s="114" t="s">
        <v>2696</v>
      </c>
      <c r="I54" s="115" t="s">
        <v>255</v>
      </c>
      <c r="J54" s="115" t="s">
        <v>312</v>
      </c>
      <c r="K54" s="113">
        <v>253793034</v>
      </c>
      <c r="L54" s="111"/>
      <c r="M54" s="112"/>
      <c r="N54" s="118" t="s">
        <v>27</v>
      </c>
      <c r="O54" s="118" t="s">
        <v>1148</v>
      </c>
      <c r="P54" s="79"/>
    </row>
    <row r="55" spans="1:16" s="7" customFormat="1" ht="24.75" customHeight="1" outlineLevel="1" x14ac:dyDescent="0.25">
      <c r="A55" s="138">
        <v>8</v>
      </c>
      <c r="B55" s="116" t="s">
        <v>2697</v>
      </c>
      <c r="C55" s="110" t="s">
        <v>31</v>
      </c>
      <c r="D55" s="115" t="s">
        <v>2709</v>
      </c>
      <c r="E55" s="115" t="s">
        <v>2685</v>
      </c>
      <c r="F55" s="115" t="s">
        <v>2686</v>
      </c>
      <c r="G55" s="154">
        <f t="shared" si="3"/>
        <v>1.0666666666666667</v>
      </c>
      <c r="H55" s="114" t="s">
        <v>2696</v>
      </c>
      <c r="I55" s="115" t="s">
        <v>255</v>
      </c>
      <c r="J55" s="115" t="s">
        <v>285</v>
      </c>
      <c r="K55" s="172">
        <v>35270376</v>
      </c>
      <c r="L55" s="111"/>
      <c r="M55" s="112"/>
      <c r="N55" s="118" t="s">
        <v>27</v>
      </c>
      <c r="O55" s="118" t="s">
        <v>1148</v>
      </c>
      <c r="P55" s="79"/>
    </row>
    <row r="56" spans="1:16" s="7" customFormat="1" ht="24.75" customHeight="1" outlineLevel="1" x14ac:dyDescent="0.25">
      <c r="A56" s="138">
        <v>9</v>
      </c>
      <c r="B56" s="116" t="s">
        <v>2697</v>
      </c>
      <c r="C56" s="110" t="s">
        <v>31</v>
      </c>
      <c r="D56" s="115" t="s">
        <v>2710</v>
      </c>
      <c r="E56" s="115" t="s">
        <v>2687</v>
      </c>
      <c r="F56" s="115" t="s">
        <v>2688</v>
      </c>
      <c r="G56" s="154">
        <f t="shared" si="3"/>
        <v>9.0666666666666664</v>
      </c>
      <c r="H56" s="114" t="s">
        <v>2696</v>
      </c>
      <c r="I56" s="115" t="s">
        <v>255</v>
      </c>
      <c r="J56" s="115" t="s">
        <v>285</v>
      </c>
      <c r="K56" s="172">
        <v>311339190</v>
      </c>
      <c r="L56" s="111"/>
      <c r="M56" s="112"/>
      <c r="N56" s="118" t="s">
        <v>27</v>
      </c>
      <c r="O56" s="118" t="s">
        <v>1148</v>
      </c>
      <c r="P56" s="79"/>
    </row>
    <row r="57" spans="1:16" s="7" customFormat="1" ht="24.75" customHeight="1" outlineLevel="1" x14ac:dyDescent="0.25">
      <c r="A57" s="138">
        <v>10</v>
      </c>
      <c r="B57" s="116" t="s">
        <v>2697</v>
      </c>
      <c r="C57" s="65" t="s">
        <v>31</v>
      </c>
      <c r="D57" s="115" t="s">
        <v>2710</v>
      </c>
      <c r="E57" s="115" t="s">
        <v>2711</v>
      </c>
      <c r="F57" s="115" t="s">
        <v>2712</v>
      </c>
      <c r="G57" s="154">
        <f t="shared" si="3"/>
        <v>3.7</v>
      </c>
      <c r="H57" s="114" t="s">
        <v>2696</v>
      </c>
      <c r="I57" s="115" t="s">
        <v>255</v>
      </c>
      <c r="J57" s="115" t="s">
        <v>285</v>
      </c>
      <c r="K57" s="172">
        <v>105811128</v>
      </c>
      <c r="L57" s="65"/>
      <c r="M57" s="67"/>
      <c r="N57" s="118" t="s">
        <v>27</v>
      </c>
      <c r="O57" s="118" t="s">
        <v>1148</v>
      </c>
      <c r="P57" s="79"/>
    </row>
    <row r="58" spans="1:16" s="7" customFormat="1" ht="24.75" customHeight="1" outlineLevel="1" x14ac:dyDescent="0.25">
      <c r="A58" s="138">
        <v>11</v>
      </c>
      <c r="B58" s="116" t="s">
        <v>2697</v>
      </c>
      <c r="C58" s="65" t="s">
        <v>31</v>
      </c>
      <c r="D58" s="115" t="s">
        <v>2713</v>
      </c>
      <c r="E58" s="115" t="s">
        <v>2685</v>
      </c>
      <c r="F58" s="115" t="s">
        <v>2686</v>
      </c>
      <c r="G58" s="154">
        <f t="shared" si="3"/>
        <v>1.0666666666666667</v>
      </c>
      <c r="H58" s="114" t="s">
        <v>2696</v>
      </c>
      <c r="I58" s="115" t="s">
        <v>255</v>
      </c>
      <c r="J58" s="115" t="s">
        <v>285</v>
      </c>
      <c r="K58" s="172">
        <v>82600544</v>
      </c>
      <c r="L58" s="65"/>
      <c r="M58" s="67"/>
      <c r="N58" s="118" t="s">
        <v>27</v>
      </c>
      <c r="O58" s="118" t="s">
        <v>1148</v>
      </c>
      <c r="P58" s="79"/>
    </row>
    <row r="59" spans="1:16" s="7" customFormat="1" ht="24.75" customHeight="1" outlineLevel="1" x14ac:dyDescent="0.25">
      <c r="A59" s="138">
        <v>12</v>
      </c>
      <c r="B59" s="116" t="s">
        <v>2697</v>
      </c>
      <c r="C59" s="65" t="s">
        <v>31</v>
      </c>
      <c r="D59" s="115" t="s">
        <v>2714</v>
      </c>
      <c r="E59" s="115" t="s">
        <v>2681</v>
      </c>
      <c r="F59" s="115" t="s">
        <v>2684</v>
      </c>
      <c r="G59" s="154">
        <f t="shared" si="3"/>
        <v>12.166666666666666</v>
      </c>
      <c r="H59" s="114" t="s">
        <v>2696</v>
      </c>
      <c r="I59" s="115" t="s">
        <v>255</v>
      </c>
      <c r="J59" s="115" t="s">
        <v>285</v>
      </c>
      <c r="K59" s="172">
        <v>902334262</v>
      </c>
      <c r="L59" s="65"/>
      <c r="M59" s="67"/>
      <c r="N59" s="118" t="s">
        <v>27</v>
      </c>
      <c r="O59" s="118" t="s">
        <v>1148</v>
      </c>
      <c r="P59" s="79"/>
    </row>
    <row r="60" spans="1:16" s="7" customFormat="1" ht="24.75" customHeight="1" outlineLevel="1" x14ac:dyDescent="0.25">
      <c r="A60" s="138">
        <v>13</v>
      </c>
      <c r="B60" s="116" t="s">
        <v>2697</v>
      </c>
      <c r="C60" s="65" t="s">
        <v>31</v>
      </c>
      <c r="D60" s="115" t="s">
        <v>2715</v>
      </c>
      <c r="E60" s="115" t="s">
        <v>2684</v>
      </c>
      <c r="F60" s="115" t="s">
        <v>2688</v>
      </c>
      <c r="G60" s="154">
        <f t="shared" si="3"/>
        <v>7.6</v>
      </c>
      <c r="H60" s="114" t="s">
        <v>2696</v>
      </c>
      <c r="I60" s="115" t="s">
        <v>255</v>
      </c>
      <c r="J60" s="115" t="s">
        <v>285</v>
      </c>
      <c r="K60" s="172">
        <v>557910283</v>
      </c>
      <c r="L60" s="65"/>
      <c r="M60" s="67"/>
      <c r="N60" s="118" t="s">
        <v>27</v>
      </c>
      <c r="O60" s="118" t="s">
        <v>1148</v>
      </c>
      <c r="P60" s="79"/>
    </row>
    <row r="61" spans="1:16" s="7" customFormat="1" ht="24.75" customHeight="1" outlineLevel="1" x14ac:dyDescent="0.25">
      <c r="A61" s="138">
        <v>14</v>
      </c>
      <c r="B61" s="116" t="s">
        <v>2697</v>
      </c>
      <c r="C61" s="65" t="s">
        <v>31</v>
      </c>
      <c r="D61" s="115" t="s">
        <v>2716</v>
      </c>
      <c r="E61" s="115" t="s">
        <v>2690</v>
      </c>
      <c r="F61" s="115" t="s">
        <v>2691</v>
      </c>
      <c r="G61" s="154">
        <f t="shared" si="3"/>
        <v>3.0333333333333332</v>
      </c>
      <c r="H61" s="114" t="s">
        <v>2696</v>
      </c>
      <c r="I61" s="115" t="s">
        <v>255</v>
      </c>
      <c r="J61" s="115" t="s">
        <v>285</v>
      </c>
      <c r="K61" s="172">
        <v>493267759</v>
      </c>
      <c r="L61" s="65"/>
      <c r="M61" s="67"/>
      <c r="N61" s="118" t="s">
        <v>27</v>
      </c>
      <c r="O61" s="118" t="s">
        <v>1148</v>
      </c>
      <c r="P61" s="79"/>
    </row>
    <row r="62" spans="1:16" s="7" customFormat="1" ht="24.75" customHeight="1" outlineLevel="1" x14ac:dyDescent="0.25">
      <c r="A62" s="138">
        <v>15</v>
      </c>
      <c r="B62" s="116" t="s">
        <v>2697</v>
      </c>
      <c r="C62" s="65" t="s">
        <v>31</v>
      </c>
      <c r="D62" s="115" t="s">
        <v>2717</v>
      </c>
      <c r="E62" s="115" t="s">
        <v>2692</v>
      </c>
      <c r="F62" s="115" t="s">
        <v>2693</v>
      </c>
      <c r="G62" s="154">
        <f t="shared" si="3"/>
        <v>8.4</v>
      </c>
      <c r="H62" s="114" t="s">
        <v>2696</v>
      </c>
      <c r="I62" s="115" t="s">
        <v>255</v>
      </c>
      <c r="J62" s="115" t="s">
        <v>285</v>
      </c>
      <c r="K62" s="172">
        <v>1029003750</v>
      </c>
      <c r="L62" s="65"/>
      <c r="M62" s="67"/>
      <c r="N62" s="118" t="s">
        <v>27</v>
      </c>
      <c r="O62" s="118" t="s">
        <v>1148</v>
      </c>
      <c r="P62" s="79"/>
    </row>
    <row r="63" spans="1:16" s="7" customFormat="1" ht="24.75" customHeight="1" outlineLevel="1" x14ac:dyDescent="0.25">
      <c r="A63" s="138">
        <v>16</v>
      </c>
      <c r="B63" s="116" t="s">
        <v>2697</v>
      </c>
      <c r="C63" s="65" t="s">
        <v>31</v>
      </c>
      <c r="D63" s="115" t="s">
        <v>2718</v>
      </c>
      <c r="E63" s="115" t="s">
        <v>2689</v>
      </c>
      <c r="F63" s="115" t="s">
        <v>2690</v>
      </c>
      <c r="G63" s="154">
        <f t="shared" si="3"/>
        <v>11.666666666666666</v>
      </c>
      <c r="H63" s="114" t="s">
        <v>2696</v>
      </c>
      <c r="I63" s="115" t="s">
        <v>255</v>
      </c>
      <c r="J63" s="115" t="s">
        <v>318</v>
      </c>
      <c r="K63" s="172">
        <v>2110216511</v>
      </c>
      <c r="L63" s="65"/>
      <c r="M63" s="67"/>
      <c r="N63" s="118" t="s">
        <v>27</v>
      </c>
      <c r="O63" s="118" t="s">
        <v>1148</v>
      </c>
      <c r="P63" s="79"/>
    </row>
    <row r="64" spans="1:16" s="7" customFormat="1" ht="24.75" customHeight="1" outlineLevel="1" x14ac:dyDescent="0.25">
      <c r="A64" s="138">
        <v>17</v>
      </c>
      <c r="B64" s="116" t="s">
        <v>2697</v>
      </c>
      <c r="C64" s="65" t="s">
        <v>31</v>
      </c>
      <c r="D64" s="115" t="s">
        <v>2719</v>
      </c>
      <c r="E64" s="115" t="s">
        <v>2682</v>
      </c>
      <c r="F64" s="115" t="s">
        <v>2683</v>
      </c>
      <c r="G64" s="154">
        <f t="shared" si="3"/>
        <v>9.0666666666666664</v>
      </c>
      <c r="H64" s="114" t="s">
        <v>2695</v>
      </c>
      <c r="I64" s="115" t="s">
        <v>255</v>
      </c>
      <c r="J64" s="115" t="s">
        <v>285</v>
      </c>
      <c r="K64" s="172">
        <v>2010597248</v>
      </c>
      <c r="L64" s="65"/>
      <c r="M64" s="67"/>
      <c r="N64" s="118" t="s">
        <v>27</v>
      </c>
      <c r="O64" s="118" t="s">
        <v>1148</v>
      </c>
      <c r="P64" s="79"/>
    </row>
    <row r="65" spans="1:16" s="7" customFormat="1" ht="24.75" customHeight="1" outlineLevel="1" x14ac:dyDescent="0.25">
      <c r="A65" s="138">
        <v>18</v>
      </c>
      <c r="B65" s="116" t="s">
        <v>2697</v>
      </c>
      <c r="C65" s="65" t="s">
        <v>31</v>
      </c>
      <c r="D65" s="115" t="s">
        <v>2719</v>
      </c>
      <c r="E65" s="115" t="s">
        <v>2682</v>
      </c>
      <c r="F65" s="115" t="s">
        <v>2683</v>
      </c>
      <c r="G65" s="154">
        <f t="shared" si="3"/>
        <v>9.0666666666666664</v>
      </c>
      <c r="H65" s="114" t="s">
        <v>2695</v>
      </c>
      <c r="I65" s="115" t="s">
        <v>255</v>
      </c>
      <c r="J65" s="115" t="s">
        <v>318</v>
      </c>
      <c r="K65" s="172">
        <v>2010597248</v>
      </c>
      <c r="L65" s="65"/>
      <c r="M65" s="67"/>
      <c r="N65" s="118" t="s">
        <v>27</v>
      </c>
      <c r="O65" s="118" t="s">
        <v>26</v>
      </c>
      <c r="P65" s="79"/>
    </row>
    <row r="66" spans="1:16" s="7" customFormat="1" ht="24.75" customHeight="1" outlineLevel="1" x14ac:dyDescent="0.25">
      <c r="A66" s="138">
        <v>19</v>
      </c>
      <c r="B66" s="116"/>
      <c r="C66" s="65"/>
      <c r="D66" s="115"/>
      <c r="E66" s="115"/>
      <c r="F66" s="115"/>
      <c r="G66" s="154" t="str">
        <f t="shared" si="3"/>
        <v/>
      </c>
      <c r="H66" s="114"/>
      <c r="I66" s="115"/>
      <c r="J66" s="115"/>
      <c r="K66" s="172"/>
      <c r="L66" s="65"/>
      <c r="M66" s="67"/>
      <c r="N66" s="118"/>
      <c r="O66" s="118"/>
      <c r="P66" s="79"/>
    </row>
    <row r="67" spans="1:16" s="7" customFormat="1" ht="24.75" customHeight="1" outlineLevel="1" x14ac:dyDescent="0.25">
      <c r="A67" s="138">
        <v>20</v>
      </c>
      <c r="B67" s="116"/>
      <c r="C67" s="65"/>
      <c r="D67" s="115"/>
      <c r="E67" s="115"/>
      <c r="F67" s="115"/>
      <c r="G67" s="154" t="str">
        <f t="shared" si="3"/>
        <v/>
      </c>
      <c r="H67" s="114"/>
      <c r="I67" s="115"/>
      <c r="J67" s="115"/>
      <c r="K67" s="172"/>
      <c r="L67" s="65"/>
      <c r="M67" s="67"/>
      <c r="N67" s="118"/>
      <c r="O67" s="118"/>
      <c r="P67" s="79"/>
    </row>
    <row r="68" spans="1:16" s="7" customFormat="1" ht="24.75" customHeight="1" outlineLevel="1" x14ac:dyDescent="0.25">
      <c r="A68" s="138">
        <v>21</v>
      </c>
      <c r="B68" s="116"/>
      <c r="C68" s="65"/>
      <c r="D68" s="115"/>
      <c r="E68" s="115"/>
      <c r="F68" s="115"/>
      <c r="G68" s="154" t="str">
        <f t="shared" si="3"/>
        <v/>
      </c>
      <c r="H68" s="114"/>
      <c r="I68" s="115"/>
      <c r="J68" s="115"/>
      <c r="K68" s="172"/>
      <c r="L68" s="65"/>
      <c r="M68" s="67"/>
      <c r="N68" s="118"/>
      <c r="O68" s="118"/>
      <c r="P68" s="79"/>
    </row>
    <row r="69" spans="1:16" s="7" customFormat="1" ht="24.75" customHeight="1" outlineLevel="1" x14ac:dyDescent="0.25">
      <c r="A69" s="138">
        <v>22</v>
      </c>
      <c r="B69" s="116"/>
      <c r="C69" s="65"/>
      <c r="D69" s="115"/>
      <c r="E69" s="115"/>
      <c r="F69" s="115"/>
      <c r="G69" s="154" t="str">
        <f t="shared" si="3"/>
        <v/>
      </c>
      <c r="H69" s="114"/>
      <c r="I69" s="115"/>
      <c r="J69" s="115"/>
      <c r="K69" s="172"/>
      <c r="L69" s="65"/>
      <c r="M69" s="67"/>
      <c r="N69" s="118"/>
      <c r="O69" s="118"/>
      <c r="P69" s="79"/>
    </row>
    <row r="70" spans="1:16" s="7" customFormat="1" ht="24.75" customHeight="1" outlineLevel="1" x14ac:dyDescent="0.25">
      <c r="A70" s="138">
        <v>23</v>
      </c>
      <c r="B70" s="116"/>
      <c r="C70" s="65"/>
      <c r="D70" s="115"/>
      <c r="E70" s="115"/>
      <c r="F70" s="115"/>
      <c r="G70" s="154" t="str">
        <f t="shared" si="3"/>
        <v/>
      </c>
      <c r="H70" s="114"/>
      <c r="I70" s="115"/>
      <c r="J70" s="115"/>
      <c r="K70" s="172"/>
      <c r="L70" s="65"/>
      <c r="M70" s="67"/>
      <c r="N70" s="118"/>
      <c r="O70" s="118"/>
      <c r="P70" s="79"/>
    </row>
    <row r="71" spans="1:16" s="7" customFormat="1" ht="24.75" customHeight="1" outlineLevel="1" x14ac:dyDescent="0.25">
      <c r="A71" s="138">
        <v>24</v>
      </c>
      <c r="B71" s="116"/>
      <c r="C71" s="65"/>
      <c r="D71" s="115"/>
      <c r="E71" s="115"/>
      <c r="F71" s="115"/>
      <c r="G71" s="154" t="str">
        <f t="shared" si="3"/>
        <v/>
      </c>
      <c r="H71" s="114"/>
      <c r="I71" s="115"/>
      <c r="J71" s="115"/>
      <c r="K71" s="172"/>
      <c r="L71" s="65"/>
      <c r="M71" s="67"/>
      <c r="N71" s="118"/>
      <c r="O71" s="118"/>
      <c r="P71" s="79"/>
    </row>
    <row r="72" spans="1:16" s="7" customFormat="1" ht="24.75" customHeight="1" outlineLevel="1" x14ac:dyDescent="0.25">
      <c r="A72" s="138">
        <v>25</v>
      </c>
      <c r="B72" s="116"/>
      <c r="C72" s="65"/>
      <c r="D72" s="115"/>
      <c r="E72" s="115"/>
      <c r="F72" s="115"/>
      <c r="G72" s="154" t="str">
        <f t="shared" si="3"/>
        <v/>
      </c>
      <c r="H72" s="114"/>
      <c r="I72" s="115"/>
      <c r="J72" s="115"/>
      <c r="K72" s="172"/>
      <c r="L72" s="65"/>
      <c r="M72" s="67"/>
      <c r="N72" s="118"/>
      <c r="O72" s="118"/>
      <c r="P72" s="79"/>
    </row>
    <row r="73" spans="1:16" s="7" customFormat="1" ht="24.75" customHeight="1" outlineLevel="1" x14ac:dyDescent="0.25">
      <c r="A73" s="138">
        <v>26</v>
      </c>
      <c r="B73" s="116"/>
      <c r="C73" s="65"/>
      <c r="D73" s="115"/>
      <c r="E73" s="115"/>
      <c r="F73" s="115"/>
      <c r="G73" s="154" t="str">
        <f t="shared" si="3"/>
        <v/>
      </c>
      <c r="H73" s="114"/>
      <c r="I73" s="115"/>
      <c r="J73" s="115"/>
      <c r="K73" s="172"/>
      <c r="L73" s="65"/>
      <c r="M73" s="67"/>
      <c r="N73" s="118"/>
      <c r="O73" s="118"/>
      <c r="P73" s="79"/>
    </row>
    <row r="74" spans="1:16" s="7" customFormat="1" ht="24.75" customHeight="1" outlineLevel="1" x14ac:dyDescent="0.25">
      <c r="A74" s="138">
        <v>27</v>
      </c>
      <c r="B74" s="116"/>
      <c r="C74" s="65"/>
      <c r="D74" s="115"/>
      <c r="E74" s="115"/>
      <c r="F74" s="115"/>
      <c r="G74" s="154" t="str">
        <f t="shared" si="3"/>
        <v/>
      </c>
      <c r="H74" s="114"/>
      <c r="I74" s="115"/>
      <c r="J74" s="115"/>
      <c r="K74" s="172"/>
      <c r="L74" s="65"/>
      <c r="M74" s="67"/>
      <c r="N74" s="118"/>
      <c r="O74" s="118"/>
      <c r="P74" s="79"/>
    </row>
    <row r="75" spans="1:16" s="7" customFormat="1" ht="24.75" customHeight="1" outlineLevel="1" x14ac:dyDescent="0.25">
      <c r="A75" s="138">
        <v>28</v>
      </c>
      <c r="B75" s="116"/>
      <c r="C75" s="65"/>
      <c r="D75" s="115"/>
      <c r="E75" s="115"/>
      <c r="F75" s="115"/>
      <c r="G75" s="154" t="str">
        <f t="shared" si="3"/>
        <v/>
      </c>
      <c r="H75" s="114"/>
      <c r="I75" s="115"/>
      <c r="J75" s="115"/>
      <c r="K75" s="172"/>
      <c r="L75" s="65"/>
      <c r="M75" s="67"/>
      <c r="N75" s="118"/>
      <c r="O75" s="118"/>
      <c r="P75" s="79"/>
    </row>
    <row r="76" spans="1:16" s="7" customFormat="1" ht="24.75" customHeight="1" outlineLevel="1" x14ac:dyDescent="0.25">
      <c r="A76" s="138">
        <v>29</v>
      </c>
      <c r="B76" s="64"/>
      <c r="C76" s="65"/>
      <c r="D76" s="63"/>
      <c r="E76" s="139"/>
      <c r="F76" s="139"/>
      <c r="G76" s="154" t="str">
        <f t="shared" si="3"/>
        <v/>
      </c>
      <c r="H76" s="114"/>
      <c r="I76" s="115"/>
      <c r="J76" s="115"/>
      <c r="K76" s="172"/>
      <c r="L76" s="65"/>
      <c r="M76" s="67"/>
      <c r="N76" s="118"/>
      <c r="O76" s="118"/>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118"/>
      <c r="O77" s="118"/>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2656</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5" t="s">
        <v>2698</v>
      </c>
      <c r="E114" s="171">
        <v>43880</v>
      </c>
      <c r="F114" s="171">
        <v>44196</v>
      </c>
      <c r="G114" s="154">
        <f>IF(AND(E114&lt;&gt;"",F114&lt;&gt;""),((F114-E114)/30),"")</f>
        <v>10.533333333333333</v>
      </c>
      <c r="H114" s="116" t="s">
        <v>2700</v>
      </c>
      <c r="I114" s="115" t="s">
        <v>255</v>
      </c>
      <c r="J114" s="115" t="s">
        <v>350</v>
      </c>
      <c r="K114" s="173">
        <v>2594880253</v>
      </c>
      <c r="L114" s="100" t="e">
        <f>+IF(AND(K114&gt;0,O114="Ejecución"),(K114/877802)*Tabla28[[#This Row],[% participación]],IF(AND(K114&gt;0,O114&lt;&gt;"Ejecución"),"-",""))</f>
        <v>#VALUE!</v>
      </c>
      <c r="M114" s="118"/>
      <c r="N114" s="167" t="str">
        <f>+IF(M118="No",1,IF(M118="Si","Ingrese %",""))</f>
        <v/>
      </c>
      <c r="O114" s="156" t="s">
        <v>1150</v>
      </c>
      <c r="P114" s="78"/>
    </row>
    <row r="115" spans="1:16" s="6" customFormat="1" ht="24.75" customHeight="1" x14ac:dyDescent="0.25">
      <c r="A115" s="137">
        <v>2</v>
      </c>
      <c r="B115" s="155" t="s">
        <v>2665</v>
      </c>
      <c r="C115" s="157" t="s">
        <v>31</v>
      </c>
      <c r="D115" s="115" t="s">
        <v>2699</v>
      </c>
      <c r="E115" s="171">
        <v>43880</v>
      </c>
      <c r="F115" s="171">
        <v>44196</v>
      </c>
      <c r="G115" s="154">
        <f t="shared" ref="G115:G116" si="4">IF(AND(E115&lt;&gt;"",F115&lt;&gt;""),((F115-E115)/30),"")</f>
        <v>10.533333333333333</v>
      </c>
      <c r="H115" s="116" t="s">
        <v>2700</v>
      </c>
      <c r="I115" s="115" t="s">
        <v>255</v>
      </c>
      <c r="J115" s="115" t="s">
        <v>367</v>
      </c>
      <c r="K115" s="173">
        <v>282906711</v>
      </c>
      <c r="L115" s="100" t="e">
        <f>+IF(AND(K115&gt;0,O115="Ejecución"),(K115/877802)*Tabla28[[#This Row],[% participación]],IF(AND(K115&gt;0,O115&lt;&gt;"Ejecución"),"-",""))</f>
        <v>#VALUE!</v>
      </c>
      <c r="M115" s="65"/>
      <c r="N115" s="167" t="str">
        <f>+IF(M118="No",1,IF(M118="Si","Ingrese %",""))</f>
        <v/>
      </c>
      <c r="O115" s="156" t="s">
        <v>1150</v>
      </c>
      <c r="P115" s="78"/>
    </row>
    <row r="116" spans="1:16" s="6" customFormat="1" ht="24.75" customHeight="1" x14ac:dyDescent="0.25">
      <c r="A116" s="137">
        <v>3</v>
      </c>
      <c r="B116" s="155" t="s">
        <v>2665</v>
      </c>
      <c r="C116" s="157" t="s">
        <v>31</v>
      </c>
      <c r="D116" s="115"/>
      <c r="E116" s="171"/>
      <c r="F116" s="171"/>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2660</v>
      </c>
      <c r="B163" s="228"/>
      <c r="C163" s="228"/>
      <c r="D163" s="228"/>
      <c r="E163" s="229"/>
      <c r="F163" s="230" t="s">
        <v>2661</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2658</v>
      </c>
      <c r="C168" s="220"/>
      <c r="D168" s="220"/>
      <c r="E168" s="8"/>
      <c r="F168" s="5"/>
      <c r="H168" s="81" t="s">
        <v>2657</v>
      </c>
      <c r="I168" s="234"/>
      <c r="J168" s="235"/>
      <c r="K168" s="235"/>
      <c r="L168" s="235"/>
      <c r="M168" s="235"/>
      <c r="N168" s="235"/>
      <c r="O168" s="23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1"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8"/>
      <c r="Z178" s="159" t="str">
        <f>IF(Y178&gt;0,SUM(E180+Y178),"")</f>
        <v/>
      </c>
      <c r="AA178" s="19"/>
      <c r="AB178" s="19"/>
    </row>
    <row r="179" spans="1:28" ht="23.25" x14ac:dyDescent="0.25">
      <c r="A179" s="9"/>
      <c r="B179" s="218" t="s">
        <v>2669</v>
      </c>
      <c r="C179" s="218"/>
      <c r="D179" s="218"/>
      <c r="E179" s="165">
        <v>0.02</v>
      </c>
      <c r="F179" s="164">
        <v>1E-3</v>
      </c>
      <c r="G179" s="159">
        <f>IF(F179&gt;0,SUM(E179+F179),"")</f>
        <v>2.1000000000000001E-2</v>
      </c>
      <c r="H179" s="5"/>
      <c r="I179" s="218" t="s">
        <v>2671</v>
      </c>
      <c r="J179" s="218"/>
      <c r="K179" s="218"/>
      <c r="L179" s="218"/>
      <c r="M179" s="166">
        <v>0.02</v>
      </c>
      <c r="O179" s="8"/>
      <c r="Q179" s="19"/>
      <c r="R179" s="153">
        <f>IF(M179&gt;0,SUM(L179+M179),"")</f>
        <v>0.02</v>
      </c>
      <c r="T179" s="19"/>
      <c r="U179" s="174" t="s">
        <v>1166</v>
      </c>
      <c r="V179" s="174"/>
      <c r="W179" s="174"/>
      <c r="X179" s="24">
        <v>0.02</v>
      </c>
      <c r="Y179" s="158"/>
      <c r="Z179" s="159" t="str">
        <f>IF(Y179&gt;0,SUM(E181+Y179),"")</f>
        <v/>
      </c>
      <c r="AA179" s="19"/>
      <c r="AB179" s="19"/>
    </row>
    <row r="180" spans="1:28" ht="23.25" hidden="1" x14ac:dyDescent="0.25">
      <c r="A180" s="9"/>
      <c r="B180" s="198"/>
      <c r="C180" s="198"/>
      <c r="D180" s="198"/>
      <c r="E180" s="163"/>
      <c r="H180" s="5"/>
      <c r="I180" s="198"/>
      <c r="J180" s="198"/>
      <c r="K180" s="198"/>
      <c r="L180" s="198"/>
      <c r="M180" s="5"/>
      <c r="O180" s="8"/>
      <c r="Q180" s="19"/>
      <c r="R180" s="153" t="str">
        <f>IF(S180&gt;0,SUM(L180+S180),"")</f>
        <v/>
      </c>
      <c r="S180" s="158"/>
      <c r="T180" s="19"/>
      <c r="U180" s="174" t="s">
        <v>1167</v>
      </c>
      <c r="V180" s="174"/>
      <c r="W180" s="174"/>
      <c r="X180" s="24">
        <v>0.03</v>
      </c>
      <c r="Y180" s="158"/>
      <c r="Z180" s="159" t="str">
        <f>IF(Y180&gt;0,SUM(E182+Y180),"")</f>
        <v/>
      </c>
      <c r="AA180" s="19"/>
      <c r="AB180" s="19"/>
    </row>
    <row r="181" spans="1:28" ht="23.25" hidden="1" x14ac:dyDescent="0.25">
      <c r="A181" s="9"/>
      <c r="B181" s="198"/>
      <c r="C181" s="198"/>
      <c r="D181" s="198"/>
      <c r="E181" s="163"/>
      <c r="H181" s="5"/>
      <c r="I181" s="198"/>
      <c r="J181" s="198"/>
      <c r="K181" s="198"/>
      <c r="L181" s="19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8"/>
      <c r="C182" s="198"/>
      <c r="D182" s="198"/>
      <c r="E182" s="163"/>
      <c r="H182" s="5"/>
      <c r="I182" s="198"/>
      <c r="J182" s="198"/>
      <c r="K182" s="198"/>
      <c r="L182" s="19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2.1000000000000001E-2</v>
      </c>
      <c r="D185" s="91" t="s">
        <v>2628</v>
      </c>
      <c r="E185" s="94">
        <f>+(C185*SUM(K20:K35))</f>
        <v>84477377.25</v>
      </c>
      <c r="F185" s="92"/>
      <c r="G185" s="93"/>
      <c r="H185" s="88"/>
      <c r="I185" s="90" t="s">
        <v>2627</v>
      </c>
      <c r="J185" s="160">
        <f>+SUM(M179:M183)</f>
        <v>0.02</v>
      </c>
      <c r="K185" s="199" t="s">
        <v>2628</v>
      </c>
      <c r="L185" s="199"/>
      <c r="M185" s="94">
        <f>+J185*(SUM(K20:K35))</f>
        <v>80454645</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24" t="s">
        <v>2636</v>
      </c>
      <c r="C192" s="224"/>
      <c r="E192" s="5" t="s">
        <v>20</v>
      </c>
      <c r="H192" s="26" t="s">
        <v>24</v>
      </c>
      <c r="J192" s="5" t="s">
        <v>2637</v>
      </c>
      <c r="K192" s="5"/>
      <c r="M192" s="5"/>
      <c r="N192" s="5"/>
      <c r="O192" s="8"/>
      <c r="Q192" s="148"/>
      <c r="R192" s="149"/>
      <c r="S192" s="149"/>
      <c r="T192" s="148"/>
    </row>
    <row r="193" spans="1:18" x14ac:dyDescent="0.25">
      <c r="A193" s="9"/>
      <c r="C193" s="119">
        <v>41964</v>
      </c>
      <c r="D193" s="5"/>
      <c r="E193" s="120">
        <v>2633</v>
      </c>
      <c r="F193" s="5"/>
      <c r="G193" s="5"/>
      <c r="H193" s="141" t="s">
        <v>2676</v>
      </c>
      <c r="J193" s="5"/>
      <c r="K193" s="121">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2677</v>
      </c>
      <c r="J211" s="27" t="s">
        <v>2622</v>
      </c>
      <c r="K211" s="142" t="s">
        <v>2679</v>
      </c>
      <c r="L211" s="21"/>
      <c r="M211" s="21"/>
      <c r="N211" s="21"/>
      <c r="O211" s="8"/>
    </row>
    <row r="212" spans="1:15" x14ac:dyDescent="0.25">
      <c r="A212" s="9"/>
      <c r="B212" s="27" t="s">
        <v>2619</v>
      </c>
      <c r="C212" s="141" t="s">
        <v>2676</v>
      </c>
      <c r="D212" s="21"/>
      <c r="G212" s="27" t="s">
        <v>2621</v>
      </c>
      <c r="H212" s="142" t="s">
        <v>2678</v>
      </c>
      <c r="J212" s="27" t="s">
        <v>2623</v>
      </c>
      <c r="K212" s="141"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2020-12-24T23:14:00Z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