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<sst xmlns="http://schemas.openxmlformats.org/spreadsheetml/2006/main" count="4816" uniqueCount="2812">
  <si>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</si>
  <si>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</si>
  <si>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</si>
  <si>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</si>
  <si>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</si>
  <si>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</si>
  <si>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</si>
  <si>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</si>
  <si>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</si>
  <si>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</si>
  <si>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</si>
  <si>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</si>
  <si>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</si>
  <si>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</si>
  <si>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</si>
  <si>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</si>
  <si>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</si>
  <si>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</si>
  <si>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</si>
  <si>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</si>
  <si>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</si>
  <si>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</si>
  <si>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</si>
  <si>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</si>
  <si>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</si>
  <si>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</si>
  <si>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</si>
  <si>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</si>
  <si>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</si>
  <si>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</si>
  <si>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</si>
  <si>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</si>
  <si>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</si>
  <si>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</si>
  <si>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</si>
  <si>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</si>
  <si>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</si>
  <si>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</si>
  <si>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</si>
  <si>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</si>
  <si>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</si>
  <si>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</si>
  <si>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</si>
  <si>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</si>
  <si>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</si>
  <si>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</si>
  <si>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</si>
  <si>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</si>
  <si>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</si>
  <si>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</si>
  <si>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</si>
  <si>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</si>
  <si>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</si>
  <si>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</si>
  <si>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</si>
  <si>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</si>
  <si>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</si>
  <si>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</si>
  <si>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</si>
  <si>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</si>
  <si>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</si>
  <si>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</si>
  <si>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</si>
  <si>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</si>
  <si>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</si>
  <si>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</si>
  <si>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</si>
  <si>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</si>
  <si>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</si>
  <si>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</si>
  <si>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</si>
  <si>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</si>
  <si>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</si>
  <si>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</si>
  <si>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</si>
  <si>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</si>
  <si>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</si>
  <si>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</si>
  <si>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</si>
  <si>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</si>
  <si>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</si>
  <si>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</si>
  <si>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</si>
  <si>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</si>
  <si>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</si>
  <si>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</si>
  <si>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</si>
  <si>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</si>
  <si>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</si>
  <si>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</si>
  <si>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</si>
  <si>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</si>
  <si>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</si>
  <si>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</si>
  <si>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</si>
  <si>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</si>
  <si>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</si>
  <si>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</si>
  <si>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</si>
  <si>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</si>
  <si>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</si>
  <si>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</si>
  <si>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</si>
  <si>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</si>
  <si>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</si>
  <si>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</si>
  <si>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</si>
  <si>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</si>
  <si>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</si>
  <si>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</si>
  <si>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</si>
  <si>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</si>
  <si>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</si>
  <si>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</si>
  <si>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</si>
  <si>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</si>
  <si>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</si>
  <si>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</si>
  <si>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</si>
  <si>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</si>
  <si>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</si>
  <si>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</si>
  <si>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</si>
  <si>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</si>
  <si>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</si>
  <si>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</si>
  <si>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</si>
  <si>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</si>
  <si>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</si>
  <si>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</si>
  <si>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</si>
  <si>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</si>
  <si>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</si>
  <si>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</si>
  <si>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</si>
  <si>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</si>
  <si>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</si>
  <si>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</si>
  <si>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</si>
  <si>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</si>
  <si>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</si>
  <si>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</si>
  <si>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</si>
  <si>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</si>
  <si>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</si>
  <si>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</si>
  <si>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</si>
  <si>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</si>
  <si>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</si>
  <si>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</si>
  <si>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</si>
  <si>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</si>
  <si>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</si>
  <si>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</si>
  <si>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</si>
  <si>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</si>
  <si>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</si>
  <si>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</si>
  <si>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</si>
  <si>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</si>
  <si>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</si>
  <si>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</si>
  <si>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</si>
  <si>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</si>
  <si>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</si>
  <si>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</si>
  <si>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</si>
  <si>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</si>
  <si>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</si>
  <si>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</si>
  <si>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</si>
  <si>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</si>
  <si>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</si>
  <si>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</si>
  <si>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</si>
  <si>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</si>
  <si>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</si>
  <si>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</si>
  <si>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</si>
  <si>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</si>
  <si>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</si>
  <si>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</si>
  <si>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</si>
  <si>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</si>
  <si>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</si>
  <si>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</si>
  <si>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</si>
  <si>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</si>
  <si>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</si>
  <si>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</si>
  <si>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</si>
  <si>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</si>
  <si>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</si>
  <si>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</si>
  <si>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</si>
  <si>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</si>
  <si>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</si>
  <si>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</si>
  <si>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</si>
  <si>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</si>
  <si>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</si>
  <si>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</si>
  <si>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</si>
  <si>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</si>
  <si>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</si>
  <si>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</si>
  <si>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</si>
  <si>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</si>
  <si>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</si>
  <si>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</si>
  <si>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</si>
  <si>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</si>
  <si>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</si>
  <si>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</si>
  <si>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</si>
  <si>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</si>
  <si>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</si>
  <si>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</si>
  <si>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</si>
  <si>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</si>
  <si>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</si>
  <si>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</si>
  <si>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</si>
  <si>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</si>
  <si>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</si>
  <si>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</si>
  <si>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</si>
  <si>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</si>
  <si>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</si>
  <si>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</si>
  <si>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</si>
  <si>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</si>
  <si>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</si>
  <si>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</si>
  <si>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</si>
  <si>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</si>
  <si>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</si>
  <si>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</si>
  <si>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</si>
  <si>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</si>
  <si>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</si>
  <si>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</si>
  <si>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</si>
  <si>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</si>
  <si>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</si>
  <si>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</si>
  <si>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</si>
  <si>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</si>
  <si>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</si>
  <si>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</si>
  <si>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</si>
  <si>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</si>
  <si>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</si>
  <si>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</si>
  <si>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</si>
  <si>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</si>
  <si>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</si>
  <si>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</si>
  <si>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</si>
  <si>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</si>
  <si>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</si>
  <si>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</si>
  <si>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</si>
  <si>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</si>
  <si>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</si>
  <si>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</si>
  <si>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</si>
  <si>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</si>
  <si>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</si>
  <si>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</si>
  <si>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</si>
  <si>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</si>
  <si>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</si>
  <si>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</si>
  <si>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</si>
  <si>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</si>
  <si>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</si>
  <si>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</si>
  <si>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</si>
  <si>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</si>
  <si>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</si>
  <si>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</si>
  <si>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</si>
  <si>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</si>
  <si>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</si>
  <si>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</si>
  <si>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</si>
  <si>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</si>
  <si>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</si>
  <si>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</si>
  <si>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</si>
  <si>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</si>
  <si>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</si>
  <si>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</si>
  <si>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</si>
  <si>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</si>
  <si>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</si>
  <si>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</si>
  <si>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</si>
  <si>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</si>
  <si>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</si>
  <si>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</si>
  <si>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</si>
  <si>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</si>
  <si>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</si>
  <si>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</si>
  <si>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</si>
  <si>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</si>
  <si>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</si>
  <si>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</si>
  <si>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</si>
  <si>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</si>
  <si>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</si>
  <si>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</si>
  <si>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</si>
  <si>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</si>
  <si>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</si>
  <si>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</si>
  <si>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</si>
  <si>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</si>
  <si>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</si>
  <si>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</si>
  <si>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</si>
  <si>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</si>
  <si>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</si>
  <si>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</si>
  <si>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</si>
  <si>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</si>
  <si>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</si>
  <si>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</si>
  <si>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</si>
  <si>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</si>
  <si>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</si>
  <si>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</si>
  <si>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</si>
  <si>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</si>
  <si>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</si>
  <si>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</si>
  <si>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</si>
  <si>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</si>
  <si>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</si>
  <si>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</si>
  <si>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</si>
  <si>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</si>
  <si>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</si>
  <si>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</si>
  <si>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</si>
  <si>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</si>
  <si>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</si>
  <si>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</si>
  <si>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</si>
  <si>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</si>
  <si>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</si>
  <si>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</si>
  <si>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</si>
  <si>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</si>
  <si>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</si>
  <si>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</si>
  <si>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</si>
  <si>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</si>
  <si>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</si>
  <si>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</si>
  <si>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</si>
  <si>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</si>
  <si>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</si>
  <si>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</si>
  <si>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</si>
  <si>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</si>
  <si>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</si>
  <si>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</si>
  <si>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</si>
  <si>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</si>
  <si>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</si>
  <si>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</si>
  <si>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</si>
  <si>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</si>
  <si>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</si>
  <si>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</si>
  <si>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</si>
  <si>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</si>
  <si>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</si>
  <si>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</si>
  <si>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</si>
  <si>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</si>
  <si>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</si>
  <si>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</si>
  <si>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</si>
  <si>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</si>
  <si>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</si>
  <si>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</si>
  <si>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</si>
  <si>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</si>
  <si>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</si>
  <si>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</si>
  <si>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</si>
  <si>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</si>
  <si>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</si>
  <si>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</si>
  <si>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</si>
  <si>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</si>
  <si>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</si>
  <si>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</si>
  <si>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</si>
  <si>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</si>
  <si>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</si>
  <si>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</si>
  <si>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</si>
  <si>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</si>
  <si>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</si>
  <si>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</si>
  <si>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</si>
  <si>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</si>
  <si>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</si>
  <si>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</si>
  <si>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</si>
  <si>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</si>
  <si>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</si>
  <si>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</si>
  <si>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</si>
  <si>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</si>
  <si>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</si>
  <si>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</si>
  <si>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</si>
  <si>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</si>
  <si>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</si>
  <si>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</si>
  <si>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</si>
  <si>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</si>
  <si>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</si>
  <si>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</si>
  <si>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</si>
  <si>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</si>
  <si>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</si>
  <si>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</si>
  <si>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</si>
  <si>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</si>
  <si>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</si>
  <si>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</si>
  <si>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</si>
  <si>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</si>
  <si>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</si>
  <si>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</si>
  <si>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</si>
  <si>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</si>
  <si>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</si>
  <si>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</si>
  <si>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</si>
  <si>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</si>
  <si>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</si>
  <si>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</si>
  <si>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</si>
  <si>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</si>
  <si>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</si>
  <si>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</si>
  <si>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</si>
  <si>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</si>
  <si>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</si>
  <si>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</si>
  <si>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</si>
  <si>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</si>
  <si>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</si>
  <si>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</si>
  <si>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</si>
  <si>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</si>
  <si>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</si>
  <si>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</si>
  <si>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</si>
  <si>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</si>
  <si>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</si>
  <si>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</si>
  <si>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</si>
  <si>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</si>
  <si>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</si>
  <si>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</si>
  <si>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</si>
  <si>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</si>
  <si>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</si>
  <si>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</si>
  <si>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</si>
  <si>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</si>
  <si>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</si>
  <si>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</si>
  <si>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</si>
  <si>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</si>
  <si>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</si>
  <si>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</si>
  <si>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</si>
  <si>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</si>
  <si>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</si>
  <si>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</si>
  <si>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</si>
  <si>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</si>
  <si>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</si>
  <si>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</si>
  <si>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</si>
  <si>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</si>
  <si>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</si>
  <si>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</si>
  <si>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</si>
  <si>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</si>
  <si>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</si>
  <si>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</si>
  <si>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</si>
  <si>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</si>
  <si>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</si>
  <si>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</si>
  <si>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</si>
  <si>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</si>
  <si>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</si>
  <si>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</si>
  <si>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</si>
  <si>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</si>
  <si>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</si>
  <si>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</si>
  <si>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</si>
  <si>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</si>
  <si>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</si>
  <si>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</si>
  <si>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</si>
  <si>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</si>
  <si>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</si>
  <si>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</si>
  <si>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</si>
  <si>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</si>
  <si>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</si>
  <si>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</si>
  <si>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</si>
  <si>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</si>
  <si>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</si>
  <si>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</si>
  <si>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</si>
  <si>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</si>
  <si>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</si>
  <si>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</si>
  <si>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</si>
  <si>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</si>
  <si>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</si>
  <si>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</si>
  <si>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</si>
  <si>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</si>
  <si>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</si>
  <si>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</si>
  <si>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</si>
  <si>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</si>
  <si>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</si>
  <si>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</si>
  <si>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</si>
  <si>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</si>
  <si>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</si>
  <si>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</si>
  <si>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</si>
  <si>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</si>
  <si>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</si>
  <si>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</si>
  <si>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</si>
  <si>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</si>
  <si>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</si>
  <si>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</si>
  <si>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</si>
  <si>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</si>
  <si>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</si>
  <si>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</si>
  <si>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</si>
  <si>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</si>
  <si>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</si>
  <si>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</si>
  <si>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</si>
  <si>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</si>
  <si>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</si>
  <si>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</si>
  <si>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</si>
  <si>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</si>
  <si>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</si>
  <si>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</si>
  <si>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</si>
  <si>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</si>
  <si>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</si>
  <si>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</si>
  <si>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</si>
  <si>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</si>
  <si>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</si>
  <si>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</si>
  <si>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</si>
  <si>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</si>
  <si>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</si>
  <si>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</si>
  <si>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</si>
  <si>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</si>
  <si>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</si>
  <si>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</si>
  <si>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</si>
  <si>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</si>
  <si>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</si>
  <si>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</si>
  <si>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</si>
  <si>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</si>
  <si>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</si>
  <si>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</si>
  <si>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</si>
  <si>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</si>
  <si>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</si>
  <si>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</si>
  <si>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</si>
  <si>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</si>
  <si>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</si>
  <si>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</si>
  <si>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</si>
  <si>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</si>
  <si>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</si>
  <si>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</si>
  <si>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</si>
  <si>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</si>
  <si>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</si>
  <si>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</si>
  <si>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</si>
  <si>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</si>
  <si>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</si>
  <si>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</si>
  <si>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</si>
  <si>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</si>
  <si>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</si>
  <si>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</si>
  <si>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</si>
  <si>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</si>
  <si>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</si>
  <si>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</si>
  <si>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</si>
  <si>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</si>
  <si>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</si>
  <si>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</si>
  <si>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</si>
  <si>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</si>
  <si>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</si>
  <si>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</si>
  <si>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</si>
  <si>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</si>
  <si>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</si>
  <si>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</si>
  <si>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</si>
  <si>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</si>
  <si>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</si>
  <si>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</si>
  <si>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</si>
  <si>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</si>
  <si>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</si>
  <si>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</si>
  <si>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</si>
  <si>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</si>
  <si>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</si>
  <si>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</si>
  <si>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</si>
  <si>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</si>
  <si>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</si>
  <si>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</si>
  <si>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</si>
  <si>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</si>
  <si>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</si>
  <si>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</si>
  <si>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</si>
  <si>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</si>
  <si>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</si>
  <si>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</si>
  <si>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</si>
  <si>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</si>
  <si>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</si>
  <si>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</si>
  <si>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</si>
  <si>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</si>
  <si>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</si>
  <si>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</si>
  <si>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</si>
  <si>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</si>
  <si>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</si>
  <si>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</si>
  <si>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</si>
  <si>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</si>
  <si>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</si>
  <si>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</si>
  <si>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</si>
  <si>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</si>
  <si>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</si>
  <si>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</si>
  <si>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</si>
  <si>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</si>
  <si>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</si>
  <si>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</si>
  <si>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</si>
  <si>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</si>
  <si>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</si>
  <si>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</si>
  <si>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</si>
  <si>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</si>
  <si>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</si>
  <si>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</si>
  <si>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</si>
  <si>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</si>
  <si>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</si>
  <si>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</si>
  <si>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</si>
  <si>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</si>
  <si>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</si>
  <si>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</si>
  <si>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</si>
  <si>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</si>
  <si>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</si>
  <si>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</si>
  <si>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</si>
  <si>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</si>
  <si>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</si>
  <si>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</si>
  <si>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</si>
  <si>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</si>
  <si>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</si>
  <si>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</si>
  <si>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</si>
  <si>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</si>
  <si>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</si>
  <si>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</si>
  <si>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</si>
  <si>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</si>
  <si>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</si>
  <si>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</si>
  <si>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</si>
  <si>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</si>
  <si>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</si>
  <si>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</si>
  <si>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</si>
  <si>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</si>
  <si>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</si>
  <si>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</si>
  <si>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</si>
  <si>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</si>
  <si>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</si>
  <si>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</si>
  <si>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</si>
  <si>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</si>
  <si>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</si>
  <si>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</si>
  <si>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</si>
  <si>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</si>
  <si>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</si>
  <si>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</si>
  <si>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</si>
  <si>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</si>
  <si>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</si>
  <si>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</si>
  <si>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</si>
  <si>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</si>
  <si>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</si>
  <si>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</si>
  <si>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</si>
  <si>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</si>
  <si>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</si>
  <si>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</si>
  <si>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</si>
  <si>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</si>
  <si>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</si>
  <si>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</si>
  <si>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</si>
  <si>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</si>
  <si>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</si>
  <si>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</si>
  <si>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</si>
  <si>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</si>
  <si>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</si>
  <si>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</si>
  <si>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</si>
  <si>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</si>
  <si>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</si>
  <si>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</si>
  <si>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</si>
  <si>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</si>
  <si>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</si>
  <si>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</si>
  <si>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</si>
  <si>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</si>
  <si>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</si>
  <si>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</si>
  <si>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</si>
  <si>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</si>
  <si>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</si>
  <si>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</si>
  <si>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</si>
  <si>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</si>
  <si>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</si>
  <si>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</si>
  <si>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</si>
  <si>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</si>
  <si>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</si>
  <si>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</si>
  <si>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</si>
  <si>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</si>
  <si>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</si>
  <si>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</si>
  <si>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</si>
  <si>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</si>
  <si>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</si>
  <si>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</si>
  <si>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</si>
  <si>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</si>
  <si>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</si>
  <si>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</si>
  <si>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</si>
  <si>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</si>
  <si>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</si>
  <si>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</si>
  <si>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</si>
  <si>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</si>
  <si>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</si>
  <si>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</si>
  <si>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</si>
  <si>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</si>
  <si>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</si>
  <si>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</si>
  <si>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</si>
  <si>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</si>
  <si>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</si>
  <si>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</si>
  <si>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</si>
  <si>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</si>
  <si>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</si>
  <si>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</si>
  <si>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</si>
  <si>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</si>
  <si>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</si>
  <si>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</si>
  <si>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</si>
  <si>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</si>
  <si>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</si>
  <si>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</si>
  <si>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</si>
  <si>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</si>
  <si>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</si>
  <si>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</si>
  <si>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</si>
  <si>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</si>
  <si>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</si>
  <si>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</si>
  <si>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</si>
  <si>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</si>
  <si>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</si>
  <si>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</si>
  <si>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</si>
  <si>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</si>
  <si>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</si>
  <si>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</si>
  <si>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</si>
  <si>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</si>
  <si>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</si>
  <si>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</si>
  <si>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</si>
  <si>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</si>
  <si>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</si>
  <si>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</si>
  <si>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</si>
  <si>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</si>
  <si>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</si>
  <si>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</si>
  <si>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</si>
  <si>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</si>
  <si>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</si>
  <si>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</si>
  <si>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</si>
  <si>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</si>
  <si>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</si>
  <si>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</si>
  <si>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</si>
  <si>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</si>
  <si>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</si>
  <si>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</si>
  <si>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</si>
  <si>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</si>
  <si>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</si>
  <si>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</si>
  <si>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</si>
  <si>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</si>
  <si>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</si>
  <si>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</si>
  <si>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</si>
  <si>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</si>
  <si>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</si>
  <si>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</si>
  <si>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</si>
  <si>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</si>
  <si>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</si>
  <si>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</si>
  <si>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</si>
  <si>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</si>
  <si>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</si>
  <si>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</si>
  <si>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</si>
  <si>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</si>
  <si>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</si>
  <si>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</si>
  <si>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</si>
  <si>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</si>
  <si>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</si>
  <si>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</si>
  <si>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</si>
  <si>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</si>
  <si>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</si>
  <si>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</si>
  <si>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</si>
  <si>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</si>
  <si>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</si>
  <si>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</si>
  <si>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</si>
  <si>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</si>
  <si>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</si>
  <si>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</si>
  <si>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</si>
  <si>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</si>
  <si>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</si>
  <si>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</si>
  <si>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</si>
  <si>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</si>
  <si>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</si>
  <si>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</si>
  <si>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</si>
  <si>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</si>
  <si>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</si>
  <si>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</si>
  <si>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</si>
  <si>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</si>
  <si>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</si>
  <si>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</si>
  <si>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</si>
  <si>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</si>
  <si>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</si>
  <si>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</si>
  <si>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</si>
  <si>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</si>
  <si>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</si>
  <si>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</si>
  <si>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</si>
  <si>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</si>
  <si>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</si>
  <si>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</si>
  <si>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</si>
  <si>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</si>
  <si>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</si>
  <si>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</si>
  <si>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</si>
  <si>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</si>
  <si>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</si>
  <si>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</si>
  <si>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</si>
  <si>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</si>
  <si>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</si>
  <si>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</si>
  <si>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</si>
  <si>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</si>
  <si>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</si>
  <si>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</si>
  <si>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</si>
  <si>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</si>
  <si>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</si>
  <si>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</si>
  <si>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</si>
  <si>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</si>
  <si>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</si>
  <si>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</si>
  <si>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</si>
  <si>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</si>
  <si>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</si>
  <si>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</si>
  <si>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</si>
  <si>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</si>
  <si>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</si>
  <si>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</si>
  <si>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</si>
  <si>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</si>
  <si>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</si>
  <si>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</si>
  <si>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</si>
  <si>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</si>
  <si>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</si>
  <si>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</si>
  <si>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</si>
  <si>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</si>
  <si>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</si>
  <si>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</si>
  <si>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</si>
  <si>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</si>
  <si>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</si>
  <si>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</si>
  <si>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</si>
  <si>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</si>
  <si>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</si>
  <si>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</si>
  <si>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</si>
  <si>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</si>
  <si>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</si>
  <si>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</si>
  <si>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</si>
  <si>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</si>
  <si>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</si>
  <si>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</si>
  <si>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</si>
  <si>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</si>
  <si>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</si>
  <si>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</si>
  <si>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</si>
  <si>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</si>
  <si>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</si>
  <si>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</si>
  <si>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</si>
  <si>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</si>
  <si>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</si>
  <si>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</si>
  <si>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</si>
  <si>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</si>
  <si>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</si>
  <si>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</si>
  <si>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</si>
  <si>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</si>
  <si>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</si>
  <si>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</si>
  <si>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</si>
  <si>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</si>
  <si>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</si>
  <si>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</si>
  <si>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</si>
  <si>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</si>
  <si>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</si>
  <si>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</si>
  <si>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</si>
  <si>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</si>
  <si>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</si>
  <si>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</si>
  <si>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</si>
  <si>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</si>
  <si>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</si>
  <si>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</si>
  <si>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</si>
  <si>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</si>
  <si>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</si>
  <si>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</si>
  <si>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</si>
  <si>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</si>
  <si>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</si>
  <si>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</si>
  <si>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</si>
  <si>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</si>
  <si>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</si>
  <si>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</si>
  <si>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</si>
  <si>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</si>
  <si>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</si>
  <si>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</si>
  <si>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</si>
  <si>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</si>
  <si>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</si>
  <si>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</si>
  <si>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</si>
  <si>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</si>
  <si>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</si>
  <si>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</si>
  <si>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</si>
  <si>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</si>
  <si>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</si>
  <si>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</si>
  <si>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</si>
  <si>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</si>
  <si>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</si>
  <si>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</si>
  <si>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</si>
  <si>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</si>
  <si>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</si>
  <si>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</si>
  <si>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</si>
  <si>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</si>
  <si>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</si>
  <si>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</si>
  <si>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</si>
  <si>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</si>
  <si>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</si>
  <si>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</si>
  <si>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</si>
  <si>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</si>
  <si>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</si>
  <si>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</si>
  <si>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</si>
  <si>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</si>
  <si>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</si>
  <si>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</si>
  <si>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</si>
  <si>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</si>
  <si>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</si>
  <si>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</si>
  <si>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</si>
  <si>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</si>
  <si>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</si>
  <si>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</si>
  <si>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</si>
  <si>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</si>
  <si>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</si>
  <si>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</si>
  <si>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</si>
  <si>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</si>
  <si>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</si>
  <si>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</si>
  <si>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</si>
  <si>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</si>
  <si>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</si>
  <si>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</si>
  <si>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</si>
  <si>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</si>
  <si>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</si>
  <si>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</si>
  <si>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</si>
  <si>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</si>
  <si>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</si>
  <si>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</si>
  <si>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</si>
  <si>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</si>
  <si>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</si>
  <si>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</si>
  <si>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</si>
  <si>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</si>
  <si>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</si>
  <si>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</si>
  <si>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</si>
  <si>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</si>
  <si>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</si>
  <si>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</si>
  <si>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</si>
  <si>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</si>
  <si>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</si>
  <si>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</si>
  <si>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</si>
  <si>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</si>
  <si>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</si>
  <si>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</si>
  <si>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</si>
  <si>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</si>
  <si>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</si>
  <si>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</si>
  <si>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</si>
  <si>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</si>
  <si>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</si>
  <si>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</si>
  <si>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</si>
  <si>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</si>
  <si>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</si>
  <si>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</si>
  <si>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</si>
  <si>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</si>
  <si>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</si>
  <si>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</si>
  <si>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</si>
  <si>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</si>
  <si>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</si>
  <si>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</si>
  <si>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</si>
  <si>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</si>
  <si>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</si>
  <si>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</si>
  <si>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</si>
  <si>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</si>
  <si>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</si>
  <si>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</si>
  <si>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</si>
  <si>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</si>
  <si>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</si>
  <si>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</si>
  <si>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</si>
  <si>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</si>
  <si>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</si>
  <si>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</si>
  <si>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</si>
  <si>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</si>
  <si>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</si>
  <si>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</si>
  <si>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</si>
  <si>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</si>
  <si>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</si>
  <si>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</si>
  <si>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</si>
  <si>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</si>
  <si>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</si>
  <si>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</si>
  <si>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</si>
  <si>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</si>
  <si>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</si>
  <si>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</si>
  <si>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</si>
  <si>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</si>
  <si>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</si>
  <si>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</si>
  <si>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</si>
  <si>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</si>
  <si>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</si>
  <si>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</si>
  <si>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</si>
  <si>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</si>
  <si>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</si>
  <si>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</si>
  <si>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</si>
  <si>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</si>
  <si>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</si>
  <si>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</si>
  <si>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</si>
  <si>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</si>
  <si>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</si>
  <si>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</si>
  <si>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</si>
  <si>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</si>
  <si>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</si>
  <si>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</si>
  <si>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</si>
  <si>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</si>
  <si>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</si>
  <si>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</si>
  <si>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</si>
  <si>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</si>
  <si>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</si>
  <si>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</si>
  <si>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</si>
  <si>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</si>
  <si>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</si>
  <si>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</si>
  <si>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</si>
  <si>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</si>
  <si>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</si>
  <si>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</si>
  <si>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</si>
  <si>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</si>
  <si>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</si>
  <si>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</si>
  <si>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</si>
  <si>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</si>
  <si>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</si>
  <si>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</si>
  <si>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</si>
  <si>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</si>
  <si>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</si>
  <si>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</si>
  <si>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</si>
  <si>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</si>
  <si>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</si>
  <si>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</si>
  <si>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</si>
  <si>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</si>
  <si>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</si>
  <si>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</si>
  <si>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</si>
  <si>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</si>
  <si>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</si>
  <si>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</si>
  <si>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</si>
  <si>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</si>
  <si>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</si>
  <si>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</si>
  <si>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</si>
  <si>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</si>
  <si>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</si>
  <si>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</si>
  <si>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</si>
  <si>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</si>
  <si>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</si>
  <si>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</si>
  <si>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</si>
  <si>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</si>
  <si>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</si>
  <si>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</si>
  <si>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</si>
  <si>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</si>
  <si>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</si>
  <si>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</si>
  <si>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</si>
  <si>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</si>
  <si>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</si>
  <si>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</si>
  <si>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</si>
  <si>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</si>
  <si>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</si>
  <si>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</si>
  <si>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</si>
  <si>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</si>
  <si>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</si>
  <si>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</si>
  <si>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</si>
  <si>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</si>
  <si>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</si>
  <si>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</si>
  <si>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</si>
  <si>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</si>
  <si>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</si>
  <si>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</si>
  <si>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</si>
  <si>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</si>
  <si>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</si>
  <si>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</si>
  <si>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</si>
  <si>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</si>
  <si>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</si>
  <si>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</si>
  <si>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</si>
  <si>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</si>
  <si>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</si>
  <si>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</si>
  <si>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</si>
  <si>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</si>
  <si>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</si>
  <si>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</si>
  <si>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</si>
  <si>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</si>
  <si>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</si>
  <si>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</si>
  <si>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</si>
  <si>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</si>
  <si>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</si>
  <si>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</si>
  <si>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</si>
  <si>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</si>
  <si>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</si>
  <si>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</si>
  <si>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</si>
  <si>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</si>
  <si>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</si>
  <si>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</si>
  <si>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</si>
  <si>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</si>
  <si>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</si>
  <si>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</si>
  <si>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</si>
  <si>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</si>
  <si>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</si>
  <si>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</si>
  <si>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</si>
  <si>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</si>
  <si>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</si>
  <si>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</si>
  <si>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</si>
  <si>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</si>
  <si>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</si>
  <si>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</si>
  <si>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</si>
  <si>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</si>
  <si>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</si>
  <si>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</si>
  <si>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</si>
  <si>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</si>
  <si>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</si>
  <si>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</si>
  <si>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</si>
  <si>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</si>
  <si>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</si>
  <si>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</si>
  <si>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</si>
  <si>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</si>
  <si>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</si>
  <si>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</si>
  <si>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</si>
  <si>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</si>
  <si>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</si>
  <si>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</si>
  <si>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</si>
  <si>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</si>
  <si>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</si>
  <si>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</si>
  <si>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</si>
  <si>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</si>
  <si>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</si>
  <si>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</si>
  <si>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</si>
  <si>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</si>
  <si>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</si>
  <si>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</si>
  <si>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</si>
  <si>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</si>
  <si>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</si>
  <si>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</si>
  <si>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</si>
  <si>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</si>
  <si>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</si>
  <si>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</si>
  <si>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</si>
  <si>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</si>
  <si>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</si>
  <si>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</si>
  <si>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</si>
  <si>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</si>
  <si>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</si>
  <si>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</si>
  <si>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</si>
  <si>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</si>
  <si>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</si>
  <si>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</si>
  <si>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</si>
  <si>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</si>
  <si>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</si>
  <si>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</si>
  <si>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</si>
  <si>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</si>
  <si>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</si>
  <si>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</si>
  <si>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</si>
  <si>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</si>
  <si>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</si>
  <si>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</si>
  <si>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</si>
  <si>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</si>
  <si>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</si>
  <si>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</si>
  <si>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</si>
  <si>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</si>
  <si>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</si>
  <si>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</si>
  <si>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</si>
  <si>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</si>
  <si>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</si>
  <si>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</si>
  <si>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</si>
  <si>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</si>
  <si>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</si>
  <si>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</si>
  <si>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</si>
  <si>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</si>
  <si>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</si>
  <si>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</si>
  <si>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</si>
  <si>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</si>
  <si>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</si>
  <si>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</si>
  <si>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</si>
  <si>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</si>
  <si>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</si>
  <si>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</si>
  <si>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</si>
  <si>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</si>
  <si>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</si>
  <si>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</si>
  <si>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</si>
  <si>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</si>
  <si>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</si>
  <si>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</si>
  <si>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</si>
  <si>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</si>
  <si>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</si>
  <si>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</si>
  <si>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</si>
  <si>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</si>
  <si>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</si>
  <si>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</si>
  <si>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</si>
  <si>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</si>
  <si>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</si>
  <si>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</si>
  <si>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</si>
  <si>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</si>
  <si>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</si>
  <si>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</si>
  <si>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</si>
  <si>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</si>
  <si>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</si>
  <si>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</si>
  <si>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</si>
  <si>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</si>
  <si>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</si>
  <si>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</si>
  <si>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</si>
  <si>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</si>
  <si>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</si>
  <si>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</si>
  <si>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</si>
  <si>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</si>
  <si>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</si>
  <si>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</si>
  <si>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</si>
  <si>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</si>
  <si>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</si>
  <si>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</si>
  <si>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</si>
  <si>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</si>
  <si>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</si>
  <si>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</si>
  <si>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</si>
  <si>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</si>
  <si>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</si>
  <si>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</si>
  <si>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</si>
  <si>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</si>
  <si>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</si>
  <si>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</si>
  <si>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</si>
  <si>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</si>
  <si>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</si>
  <si>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</si>
  <si>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</si>
  <si>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</si>
  <si>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</si>
  <si>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</si>
  <si>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</si>
  <si>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</si>
  <si>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</si>
  <si>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</si>
  <si>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</si>
  <si>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</si>
  <si>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</si>
  <si>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</si>
  <si>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</si>
  <si>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</si>
  <si>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</si>
  <si>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</si>
  <si>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</si>
  <si>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</si>
  <si>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</si>
  <si>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</si>
  <si>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</si>
  <si>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</si>
  <si>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</si>
  <si>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</si>
  <si>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</si>
  <si>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</si>
  <si>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</si>
  <si>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</si>
  <si>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</si>
  <si>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</si>
  <si>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</si>
  <si>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</si>
  <si>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</si>
  <si>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</si>
  <si>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</si>
  <si>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</si>
  <si>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</si>
  <si>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</si>
  <si>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</si>
  <si>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</si>
  <si>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</si>
  <si>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</si>
  <si>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</si>
  <si>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</si>
  <si>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</si>
  <si>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</si>
  <si>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</si>
  <si>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</si>
  <si>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</si>
  <si>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</si>
  <si>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</si>
  <si>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</si>
  <si>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</si>
  <si>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</si>
  <si>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</si>
  <si>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</si>
  <si>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</si>
  <si>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</si>
  <si>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</si>
  <si>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</si>
  <si>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</si>
  <si>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</si>
  <si>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</si>
  <si>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</si>
  <si>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</si>
  <si>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</si>
  <si>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</si>
  <si>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</si>
  <si>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</si>
  <si>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</si>
  <si>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</si>
  <si>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</si>
  <si>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</si>
  <si>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</si>
  <si>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</si>
  <si>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</si>
  <si>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</si>
  <si>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</si>
  <si>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</si>
  <si>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</si>
  <si>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</si>
  <si>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</si>
  <si>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</si>
  <si>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</si>
  <si>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</si>
  <si>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</si>
  <si>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</si>
  <si>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</si>
  <si>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</si>
  <si>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</si>
  <si>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</si>
  <si>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</si>
  <si>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</si>
  <si>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</si>
  <si>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</si>
  <si>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</si>
  <si>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</si>
  <si>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</si>
  <si>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</si>
  <si>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</si>
  <si>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</si>
  <si>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</si>
  <si>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</si>
  <si>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</si>
  <si>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</si>
  <si>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</si>
  <si>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</si>
  <si>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</si>
  <si>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</si>
  <si>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</si>
  <si>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</si>
  <si>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</si>
  <si>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</si>
  <si>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</si>
  <si>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</si>
  <si>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</si>
  <si>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</si>
  <si>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</si>
  <si>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</si>
  <si>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</si>
  <si>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</si>
  <si>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</si>
  <si>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</si>
  <si>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</si>
  <si>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</si>
  <si>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</si>
  <si>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</si>
  <si>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</si>
  <si>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</si>
  <si>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</si>
  <si>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</si>
  <si>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</si>
  <si>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</si>
  <si>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</si>
  <si>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</si>
  <si>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</si>
  <si>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</si>
  <si>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</si>
  <si>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</si>
  <si>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</si>
  <si>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</si>
  <si>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</si>
  <si>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</si>
  <si>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</si>
  <si>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</si>
  <si>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</si>
  <si>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</si>
  <si>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</si>
  <si>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</si>
  <si>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</si>
  <si>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</si>
  <si>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</si>
  <si>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</si>
  <si>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</si>
  <si>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</si>
  <si>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</si>
  <si>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</si>
  <si>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</si>
  <si>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</si>
  <si>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</si>
  <si>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</si>
  <si>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</si>
  <si>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</si>
  <si>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</si>
  <si>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</si>
  <si>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</si>
  <si>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</si>
  <si>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</si>
  <si>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</si>
  <si>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</si>
  <si>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</si>
  <si>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</si>
  <si>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</si>
  <si>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</si>
  <si>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</si>
  <si>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</si>
  <si>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</si>
  <si>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</si>
  <si>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</si>
  <si>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</si>
  <si>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</si>
  <si>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</si>
  <si>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</si>
  <si>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</si>
  <si>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</si>
  <si>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</si>
  <si>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</si>
  <si>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</si>
  <si>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</si>
  <si>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</si>
  <si>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</si>
  <si>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</si>
  <si>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</si>
  <si>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</si>
  <si>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</si>
  <si>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</si>
  <si>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</si>
  <si>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</si>
  <si>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</si>
  <si>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</si>
  <si>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</si>
  <si>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</si>
  <si>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</si>
  <si>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</si>
  <si>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</si>
  <si>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</si>
  <si>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</si>
  <si>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</si>
  <si>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</si>
  <si>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</si>
  <si>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</si>
  <si>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</si>
  <si>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</si>
  <si>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</si>
  <si>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</si>
  <si>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</si>
  <si>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</si>
  <si>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</si>
  <si>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</si>
  <si>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</si>
  <si>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</si>
  <si>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</si>
  <si>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</si>
  <si>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</si>
  <si>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</si>
  <si>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</si>
  <si>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</si>
  <si>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</si>
  <si>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</si>
  <si>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</si>
  <si>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</si>
  <si>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</si>
  <si>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</si>
  <si>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</si>
  <si>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</si>
  <si>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</si>
  <si>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</si>
  <si>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</si>
  <si>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</si>
  <si>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</si>
  <si>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</si>
  <si>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</si>
  <si>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</si>
  <si>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</si>
  <si>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</si>
  <si>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</si>
  <si>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</si>
  <si>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</si>
  <si>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</si>
  <si>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</si>
  <si>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</si>
  <si>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</si>
  <si>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</si>
  <si>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</si>
  <si>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</si>
  <si>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</si>
  <si>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</si>
  <si>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</si>
  <si>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</si>
  <si>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</si>
  <si>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</si>
  <si>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</si>
  <si>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</si>
  <si>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</si>
  <si>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</si>
  <si>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</si>
  <si>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</si>
  <si>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</si>
  <si>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</si>
  <si>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</si>
  <si>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</si>
  <si>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</si>
  <si>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</si>
  <si>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</si>
  <si>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</si>
  <si>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</si>
  <si>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</si>
  <si>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</si>
  <si>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</si>
  <si>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</si>
  <si>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</si>
  <si>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</si>
  <si>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</si>
  <si>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</si>
  <si>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</si>
  <si>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</si>
  <si>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</si>
  <si>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</si>
  <si>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</si>
  <si>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</si>
  <si>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</si>
  <si>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</si>
  <si>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</si>
  <si>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</si>
  <si>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</si>
  <si>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</si>
  <si>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</si>
  <si>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</si>
  <si>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</si>
  <si>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</si>
  <si>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</si>
  <si>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</si>
  <si>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</si>
  <si>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</si>
  <si>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</si>
  <si>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</si>
  <si>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</si>
  <si>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</si>
  <si>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</si>
  <si>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</si>
  <si>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</si>
  <si>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</si>
  <si>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</si>
  <si>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</si>
  <si>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</si>
  <si>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</si>
  <si>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</si>
  <si>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</si>
  <si>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</si>
  <si>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</si>
  <si>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</si>
  <si>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</si>
  <si>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</si>
  <si>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</si>
  <si>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</si>
  <si>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</si>
  <si>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</si>
  <si>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</si>
  <si>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</si>
  <si>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</si>
  <si>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</si>
  <si>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</si>
  <si>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</si>
  <si>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</si>
  <si>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</si>
  <si>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</si>
  <si>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</si>
  <si>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</si>
  <si>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</si>
  <si>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</si>
  <si>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</si>
  <si>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</si>
  <si>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</si>
  <si>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</si>
  <si>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</si>
  <si>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</si>
  <si>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</si>
  <si>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</si>
  <si>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</si>
  <si>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</si>
  <si>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</si>
  <si>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</si>
  <si>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</si>
  <si>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</si>
  <si>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</si>
  <si>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</si>
  <si>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</si>
  <si>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</si>
  <si>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</si>
  <si>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</si>
  <si>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</si>
  <si>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</si>
  <si>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</si>
  <si>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</si>
  <si>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</si>
  <si>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</si>
  <si>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</si>
  <si>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</si>
  <si>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</si>
  <si>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</si>
  <si>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</si>
  <si>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</si>
  <si>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</si>
  <si>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</si>
  <si>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</si>
  <si>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</si>
  <si>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</si>
  <si>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</si>
  <si>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</si>
  <si>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</si>
  <si>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</si>
  <si>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</si>
  <si>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</si>
  <si>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</si>
  <si>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</si>
  <si>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</si>
  <si>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</si>
  <si>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</si>
  <si>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</si>
  <si>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</si>
  <si>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</si>
  <si>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</si>
  <si>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</si>
  <si>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</si>
  <si>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</si>
  <si>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</si>
  <si>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</si>
  <si>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</si>
  <si>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</si>
  <si>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</si>
  <si>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</si>
  <si>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</si>
  <si>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</si>
  <si>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</si>
  <si>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</si>
  <si>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</si>
  <si>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</si>
  <si>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</si>
  <si>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</si>
  <si>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</si>
  <si>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</si>
  <si>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</si>
  <si>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</si>
  <si>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</si>
  <si>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</si>
  <si>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</si>
  <si>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</si>
  <si>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</si>
  <si>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</si>
  <si>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</si>
  <si>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</si>
  <si>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</si>
  <si>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</si>
  <si>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</si>
  <si>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</si>
  <si>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</si>
  <si>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</si>
  <si>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</si>
  <si>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</si>
  <si>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</si>
  <si>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</si>
  <si>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</si>
  <si>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</si>
  <si>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</si>
  <si>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</si>
  <si>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</si>
  <si>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</si>
  <si>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</si>
  <si>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</si>
  <si>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</si>
  <si>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</si>
  <si>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</si>
  <si>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</si>
  <si>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</si>
  <si>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</si>
  <si>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</si>
  <si>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</si>
  <si>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</si>
  <si>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</si>
  <si>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</si>
  <si>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</si>
  <si>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</si>
  <si>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</si>
  <si>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</si>
  <si>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</si>
  <si>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</si>
  <si>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</si>
  <si>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</si>
  <si>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</si>
  <si>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</si>
  <si>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</si>
  <si>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</si>
  <si>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</si>
  <si>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</si>
  <si>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</si>
  <si>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</si>
  <si>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</si>
  <si>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</si>
  <si>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</si>
  <si>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</si>
  <si>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</si>
  <si>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</si>
  <si>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</si>
  <si>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</si>
  <si>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</si>
  <si>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</si>
  <si>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</si>
  <si>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</si>
  <si>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</si>
  <si>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</si>
  <si>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</si>
  <si>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</si>
  <si>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</si>
  <si>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</si>
  <si>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</si>
  <si>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</si>
  <si>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</si>
  <si>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</si>
  <si>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</si>
  <si>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</si>
  <si>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</si>
  <si>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</si>
  <si>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</si>
  <si>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</si>
  <si>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</si>
  <si>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</si>
  <si>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</si>
  <si>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</si>
  <si>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</si>
  <si>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</si>
  <si>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</si>
  <si>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</si>
  <si>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</si>
  <si>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</si>
  <si>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</si>
  <si>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</si>
  <si>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</si>
  <si>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</si>
  <si>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</si>
  <si>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</si>
  <si>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</si>
  <si>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</si>
  <si>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</si>
  <si>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</si>
  <si>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</si>
  <si>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</si>
  <si>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</si>
  <si>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</si>
  <si>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</si>
  <si>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</si>
  <si>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</si>
  <si>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</si>
  <si>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</si>
  <si>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</si>
  <si>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</si>
  <si>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</si>
  <si>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</si>
  <si>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</si>
  <si>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</si>
  <si>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</si>
  <si>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</si>
  <si>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</si>
  <si>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</si>
  <si>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</si>
  <si>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</si>
  <si>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</si>
  <si>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</si>
  <si>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</si>
  <si>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</si>
  <si>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</si>
  <si>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</si>
  <si>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</si>
  <si>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</si>
  <si>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</si>
  <si>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</si>
  <si>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</si>
  <si>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</si>
  <si>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</si>
  <si>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</si>
  <si>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</si>
  <si>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</si>
  <si>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</si>
  <si>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</si>
  <si>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</si>
  <si>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</si>
  <si>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</si>
  <si>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</si>
  <si>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</si>
  <si>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</si>
  <si>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</si>
  <si>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</si>
  <si>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</si>
  <si>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</si>
  <si>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</si>
  <si>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</si>
  <si>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</si>
  <si>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</si>
  <si>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</si>
  <si>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</si>
  <si>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</si>
  <si>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</si>
  <si>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</si>
  <si>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</si>
  <si>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</si>
  <si>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</si>
  <si>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</si>
  <si>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</si>
  <si>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</si>
  <si>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</si>
  <si>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</si>
  <si>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</si>
  <si>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</si>
  <si>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</si>
  <si>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</si>
  <si>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</si>
  <si>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</si>
  <si>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</si>
  <si>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</si>
  <si>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</si>
  <si>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</si>
  <si>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</si>
  <si>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</si>
  <si>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</si>
  <si>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</si>
  <si>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</si>
  <si>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</si>
  <si>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</si>
  <si>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</si>
  <si>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</si>
  <si>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</si>
  <si>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</si>
  <si>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</si>
  <si>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</si>
  <si>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</si>
  <si>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</si>
  <si>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</si>
  <si>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</si>
  <si>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</si>
  <si>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</si>
  <si>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</si>
  <si>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</si>
  <si>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</si>
  <si>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</si>
  <si>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</si>
  <si>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</si>
  <si>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</si>
  <si>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</si>
  <si>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</si>
  <si>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</si>
  <si>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</si>
  <si>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</si>
  <si>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</si>
  <si>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</si>
  <si>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</si>
  <si>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</si>
  <si>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</si>
  <si>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</si>
  <si>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</si>
  <si>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</si>
  <si>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</si>
  <si>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</si>
  <si>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</si>
  <si>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</si>
  <si>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</si>
  <si>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</si>
  <si>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</si>
  <si>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</si>
  <si>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</si>
  <si>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</si>
  <si>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</si>
  <si>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</si>
  <si>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</si>
  <si>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</si>
  <si>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</si>
  <si>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</si>
  <si>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</si>
  <si>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</si>
  <si>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</si>
  <si>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</si>
  <si>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</si>
  <si>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</si>
  <si>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</si>
  <si>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</si>
  <si>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</si>
  <si>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</si>
  <si>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</si>
  <si>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</si>
  <si>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</si>
  <si>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</si>
  <si>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</si>
  <si>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</si>
  <si>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</si>
  <si>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</si>
  <si>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</si>
  <si>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</si>
  <si>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</si>
  <si>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</si>
  <si>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</si>
  <si>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</si>
  <si>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</si>
  <si>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</si>
  <si>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</si>
  <si>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</si>
  <si>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</si>
  <si>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</si>
  <si>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</si>
  <si>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</si>
  <si>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</si>
  <si>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</si>
  <si>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</si>
  <si>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</si>
  <si>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</si>
  <si>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</si>
  <si>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</si>
  <si>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</si>
  <si>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</si>
  <si>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</si>
  <si>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</si>
  <si>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</si>
  <si>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</si>
  <si>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</si>
  <si>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</si>
  <si>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</si>
  <si>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</si>
  <si>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</si>
  <si>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</si>
  <si>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</si>
  <si>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</si>
  <si>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</si>
  <si>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</si>
  <si>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</si>
  <si>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</si>
  <si>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</si>
  <si>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</si>
  <si>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</si>
  <si>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</si>
  <si>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</si>
  <si>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</si>
  <si>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</si>
  <si>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</si>
  <si>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</si>
  <si>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</si>
  <si>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</si>
  <si>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</si>
  <si>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</si>
  <si>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</si>
  <si>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</si>
  <si>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</si>
  <si>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</si>
  <si>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</si>
  <si>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</si>
  <si>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</si>
  <si>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</si>
  <si>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</si>
  <si>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</si>
  <si>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</si>
  <si>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</si>
  <si>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</si>
  <si>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</si>
  <si>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</si>
  <si>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</si>
  <si>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</si>
  <si>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</si>
  <si>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</si>
  <si>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</si>
  <si>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</si>
  <si>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</si>
  <si>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</si>
  <si>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</si>
  <si>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</si>
  <si>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</si>
  <si>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</si>
  <si>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</si>
  <si>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</si>
  <si>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</si>
  <si>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</si>
  <si>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</si>
  <si>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</si>
  <si>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</si>
  <si>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</si>
  <si>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</si>
  <si>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</si>
  <si>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</si>
  <si>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</si>
  <si>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</si>
  <si>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</si>
  <si>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</si>
  <si>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</si>
  <si>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</si>
  <si>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</si>
  <si>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</si>
  <si>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</si>
  <si>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</si>
  <si>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</si>
  <si>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</si>
  <si>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</si>
  <si>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</si>
  <si>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</si>
  <si>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</si>
  <si>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</si>
  <si>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</si>
  <si>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</si>
  <si>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</si>
  <si>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</si>
  <si>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</si>
  <si>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</si>
  <si>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</si>
  <si>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</si>
  <si>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</si>
  <si>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</si>
  <si>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</si>
  <si>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</si>
  <si>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</si>
  <si>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</si>
  <si>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</si>
  <si>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</si>
  <si>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</si>
  <si>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</si>
  <si>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</si>
  <si>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</si>
  <si>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</si>
  <si>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</si>
  <si>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</si>
  <si>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</si>
  <si>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</si>
  <si>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</si>
  <si>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</si>
  <si>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</si>
  <si>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</si>
  <si>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</si>
  <si>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</si>
  <si>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</si>
  <si>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</si>
  <si>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</si>
  <si>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</si>
  <si>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</si>
  <si>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</si>
  <si>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</si>
  <si>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</si>
  <si>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</si>
  <si>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</si>
  <si>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</si>
  <si>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</si>
  <si>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</si>
  <si>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</si>
  <si>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</si>
  <si>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</si>
  <si>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</si>
  <si>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</si>
  <si>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</si>
  <si>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</si>
  <si>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</si>
  <si>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</si>
  <si>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</si>
  <si>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</si>
  <si>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</si>
  <si>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</si>
  <si>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</si>
  <si>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</si>
  <si>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</si>
  <si>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</si>
  <si>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</si>
  <si>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</si>
  <si>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</si>
  <si>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</si>
  <si>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</si>
  <si>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</si>
  <si>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</si>
  <si>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</si>
  <si>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</si>
  <si>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</si>
  <si>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</si>
  <si>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</si>
  <si>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</si>
  <si>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</si>
  <si>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</si>
  <si>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</si>
  <si>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</si>
  <si>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</si>
  <si>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</si>
  <si>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</si>
  <si>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</si>
  <si>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</si>
  <si>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</si>
  <si>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</si>
  <si>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</si>
  <si>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</si>
  <si>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</si>
  <si>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</si>
  <si>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</si>
  <si>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</si>
  <si>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</si>
  <si>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</si>
  <si>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</si>
  <si>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</si>
  <si>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</si>
  <si>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</si>
  <si>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</si>
  <si>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</si>
  <si>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</si>
  <si>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</si>
  <si>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</si>
  <si>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</si>
  <si>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</si>
  <si>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</si>
  <si>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</si>
  <si>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</si>
  <si>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</si>
  <si>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</si>
  <si>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</si>
  <si>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</si>
  <si>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</si>
  <si>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</si>
  <si>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</si>
  <si>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</si>
  <si>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</si>
  <si>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</si>
  <si>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</si>
  <si>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</si>
  <si>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</si>
  <si>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</si>
  <si>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</si>
  <si>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</si>
  <si>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</si>
  <si>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</si>
  <si>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</si>
  <si>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</si>
  <si>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</si>
  <si>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</si>
  <si>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</si>
  <si>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</si>
  <si>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</si>
  <si>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</si>
  <si>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</si>
  <si>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</si>
  <si>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</si>
  <si>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</si>
  <si>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</si>
  <si>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</si>
  <si>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</si>
  <si>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</si>
  <si>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</si>
  <si>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</si>
  <si>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</si>
  <si>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</si>
  <si>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</si>
  <si>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</si>
  <si>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</si>
  <si>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</si>
  <si>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</si>
  <si>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</si>
  <si>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</si>
  <si>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</si>
  <si>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</si>
  <si>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</si>
  <si>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</si>
  <si>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</si>
  <si>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</si>
  <si>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</si>
  <si>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</si>
  <si>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</si>
  <si>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</si>
  <si>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</si>
  <si>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</si>
  <si>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</si>
  <si>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</si>
  <si>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</si>
  <si>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</si>
  <si>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</si>
  <si>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</si>
  <si>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</si>
  <si>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</si>
  <si>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</si>
  <si>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</si>
  <si>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</si>
  <si>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</si>
  <si>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</si>
  <si>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</si>
  <si>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</si>
  <si>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</si>
  <si>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</si>
  <si>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</si>
  <si>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</si>
  <si>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</si>
  <si>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</si>
  <si>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</si>
  <si>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</si>
  <si>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</si>
  <si>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</si>
  <si>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</si>
  <si>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</si>
  <si>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</si>
  <si>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</si>
  <si>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</si>
  <si>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</si>
  <si>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</si>
  <si>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</si>
  <si>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</si>
  <si>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</si>
  <si>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</si>
  <si>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</si>
  <si>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</si>
  <si>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</si>
  <si>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</si>
  <si>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</si>
  <si>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</si>
  <si>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</si>
  <si>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</si>
  <si>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</si>
  <si>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</si>
  <si>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</si>
  <si>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</si>
  <si>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</si>
  <si>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</si>
  <si>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</si>
  <si>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</si>
  <si>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</si>
  <si>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</si>
  <si>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</si>
  <si>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</si>
  <si>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</si>
  <si>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</si>
  <si>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</si>
  <si>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</si>
  <si>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</si>
  <si>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</si>
  <si>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</si>
  <si>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</si>
  <si>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</si>
  <si>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</si>
  <si>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</si>
  <si>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</si>
  <si>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</si>
  <si>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</si>
  <si>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</si>
  <si>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</si>
  <si>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</si>
  <si>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</si>
  <si>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</si>
  <si>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</si>
  <si>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</si>
  <si>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</si>
  <si>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</si>
  <si>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</si>
  <si>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</si>
  <si>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</si>
  <si>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</si>
  <si>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</si>
  <si>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</si>
  <si>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</si>
  <si>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</si>
  <si>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</si>
  <si>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</si>
  <si>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</si>
  <si>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</si>
  <si>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</si>
  <si>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</si>
  <si>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</si>
  <si>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</si>
  <si>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</si>
  <si>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</si>
  <si>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</si>
  <si>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</si>
  <si>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</si>
  <si>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</si>
  <si>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</si>
  <si>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</si>
  <si>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</si>
  <si>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</si>
  <si>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</si>
  <si>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</si>
  <si>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</si>
  <si>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</si>
  <si>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</si>
  <si>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</si>
  <si>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</si>
  <si>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</si>
  <si>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</si>
  <si>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</si>
  <si>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</si>
  <si>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</si>
  <si>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</si>
  <si>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</si>
  <si>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</si>
  <si>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</si>
  <si>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</si>
  <si>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</si>
  <si>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</si>
  <si>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</si>
  <si>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</si>
  <si>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</si>
  <si>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</si>
  <si>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</si>
  <si>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</si>
  <si>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</si>
  <si>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</si>
  <si>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</si>
  <si>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</si>
  <si>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</si>
  <si>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</si>
  <si>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</si>
  <si>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</si>
  <si>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</si>
  <si>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</si>
  <si>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</si>
  <si>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</si>
  <si>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</si>
  <si>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</si>
  <si>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</si>
  <si>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</si>
  <si>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</si>
  <si>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</si>
  <si>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</si>
  <si>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</si>
  <si>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</si>
  <si>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</si>
  <si>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</si>
  <si>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</si>
  <si>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</si>
  <si>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</si>
  <si>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</si>
  <si>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</si>
  <si>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</si>
  <si>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</si>
  <si>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</si>
  <si>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</si>
  <si>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</si>
  <si>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</si>
  <si>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</si>
  <si>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</si>
  <si>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</si>
  <si>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</si>
  <si>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</si>
  <si>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</si>
  <si>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</si>
  <si>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</si>
  <si>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</si>
  <si>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</si>
  <si>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</si>
  <si>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</si>
  <si>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</si>
  <si>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</si>
  <si>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</si>
  <si>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</si>
  <si>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</si>
  <si>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</si>
  <si>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</si>
  <si>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</si>
  <si>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</si>
  <si>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</si>
  <si>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</si>
  <si>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</si>
  <si>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</si>
  <si>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</si>
  <si>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</si>
  <si>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</si>
  <si>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</si>
  <si>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</si>
  <si>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</si>
  <si>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</si>
  <si>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</si>
  <si>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</si>
  <si>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</si>
  <si>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</si>
  <si>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</si>
  <si>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</si>
  <si>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</si>
  <si>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</si>
  <si>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</si>
  <si>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</si>
  <si>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</si>
  <si>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</si>
  <si>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</si>
  <si>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</si>
  <si>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</si>
  <si>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</si>
  <si>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</si>
  <si>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</si>
  <si>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</si>
  <si>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</si>
  <si>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</si>
  <si>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</si>
  <si>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</si>
  <si>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</si>
  <si>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</si>
  <si>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</si>
  <si>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</si>
  <si>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</si>
  <si>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</si>
  <si>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</si>
  <si>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</si>
  <si>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</si>
  <si>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</si>
  <si>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</si>
  <si>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</si>
  <si>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</si>
  <si>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</si>
  <si>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</si>
  <si>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</si>
  <si>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</si>
  <si>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</si>
  <si>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</si>
  <si>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</si>
  <si>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</si>
  <si>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</si>
  <si>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</si>
  <si>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</si>
  <si>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</si>
  <si>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</si>
  <si>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</si>
  <si>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</si>
  <si>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</si>
  <si>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</si>
  <si>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</si>
  <si>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</si>
  <si>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</si>
  <si>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</si>
  <si>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</si>
  <si>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</si>
  <si>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</si>
  <si>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</si>
  <si>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</si>
  <si>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</si>
  <si>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</si>
  <si>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</si>
  <si>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</si>
  <si>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</si>
  <si>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</si>
  <si>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</si>
  <si>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</si>
  <si>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</si>
  <si>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</si>
  <si>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</si>
  <si>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</si>
  <si>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</si>
  <si>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</si>
  <si>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</si>
  <si>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</si>
  <si>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</si>
  <si>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</si>
  <si>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</si>
  <si>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</si>
  <si>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</si>
  <si>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</si>
  <si>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</si>
  <si>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</si>
  <si>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</si>
  <si>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</si>
  <si>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</si>
  <si>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</si>
  <si>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</si>
  <si>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</si>
  <si>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</si>
  <si>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</si>
  <si>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</si>
  <si>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</si>
  <si>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</si>
  <si>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</si>
  <si>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</si>
  <si>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</si>
  <si>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</si>
  <si>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</si>
  <si>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</si>
  <si>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</si>
  <si>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</si>
  <si>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</si>
  <si>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</si>
  <si>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</si>
  <si>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</si>
  <si>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</si>
  <si>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</si>
  <si>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</si>
  <si>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</si>
  <si>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</si>
  <si>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</si>
  <si>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</si>
  <si>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</si>
  <si>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</si>
  <si>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</si>
  <si>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</si>
  <si>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</si>
  <si>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</si>
  <si>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</si>
  <si>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</si>
  <si>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</si>
  <si>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</si>
  <si>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</si>
  <si>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</si>
  <si>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</si>
  <si>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</si>
  <si>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</si>
  <si>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</si>
  <si>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</si>
  <si>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</si>
  <si>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</si>
  <si>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</si>
  <si>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</si>
  <si>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</si>
  <si>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</si>
  <si>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</si>
  <si>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</si>
  <si>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</si>
  <si>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</si>
  <si>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</si>
  <si>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</si>
  <si>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</si>
  <si>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</si>
  <si>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</si>
  <si>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</si>
  <si>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</si>
  <si>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</si>
  <si>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</si>
  <si>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</si>
  <si>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</si>
  <si>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</si>
  <si>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</si>
  <si>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</si>
  <si>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</si>
  <si>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</si>
  <si>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</si>
  <si>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</si>
  <si>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</si>
  <si>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</si>
  <si>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</si>
  <si>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</si>
  <si>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</si>
  <si>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</si>
  <si>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</si>
  <si>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</si>
  <si>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</si>
  <si>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</si>
  <si>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</si>
  <si>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</si>
  <si>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</si>
  <si>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</si>
  <si>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</si>
  <si>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</si>
  <si>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</si>
  <si>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</si>
  <si>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</si>
  <si>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</si>
  <si>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</si>
  <si>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</si>
  <si>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</si>
  <si>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</si>
  <si>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</si>
  <si>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</si>
  <si>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</si>
  <si>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</si>
  <si>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</si>
  <si>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</si>
  <si>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2021-20-20000057.0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</si>
</sst>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7" zoomScale="60" zoomScaleNormal="60" zoomScaleSheetLayoutView="40" zoomScalePageLayoutView="40" workbookViewId="0">
      <selection activeCell="I21" sqref="I21: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1" t="str">
        <f>HYPERLINK("#Integrante_1!A109","CAPACIDAD RESIDUAL")</f>
        <v>CAPACIDAD RESIDUAL</v>
      </c>
      <c r="F8" s="262"/>
      <c r="G8" s="26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1" t="str">
        <f>HYPERLINK("#Integrante_1!A162","TALENTO HUMANO")</f>
        <v>TALENTO HUMANO</v>
      </c>
      <c r="F9" s="262"/>
      <c r="G9" s="26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1" t="str">
        <f>HYPERLINK("#Integrante_1!F162","INFRAESTRUCTURA")</f>
        <v>INFRAESTRUCTURA</v>
      </c>
      <c r="F10" s="262"/>
      <c r="G10" s="26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64"/>
      <c r="I20" s="143" t="s">
        <v>459</v>
      </c>
      <c r="J20" s="144" t="s">
        <v>471</v>
      </c>
      <c r="K20" s="145">
        <v>1609092900</v>
      </c>
      <c r="L20" s="146">
        <v>44197</v>
      </c>
      <c r="M20" s="146">
        <v>44561</v>
      </c>
      <c r="N20" s="129">
        <f>+(M20-L20)/30</f>
        <v>12.133333333333333</v>
      </c>
      <c r="O20" s="132"/>
      <c r="U20" s="128"/>
      <c r="V20" s="107">
        <f ca="1">NOW()</f>
        <v>44194.892992245368</v>
      </c>
      <c r="W20" s="107">
        <f ca="1">NOW()</f>
        <v>44194.892992245368</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ORGANIZACION DE SERVICIO SOCIAL ALIANZA COMUNITARIA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47" t="s">
        <v>2674</v>
      </c>
      <c r="J179" s="248"/>
      <c r="K179" s="248"/>
      <c r="L179" s="249"/>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48272787</v>
      </c>
      <c r="F185" s="94"/>
      <c r="G185" s="95"/>
      <c r="H185" s="90"/>
      <c r="I185" s="92" t="s">
        <v>2632</v>
      </c>
      <c r="J185" s="178">
        <f>M179</f>
        <v>0.02</v>
      </c>
      <c r="K185" s="243" t="s">
        <v>2633</v>
      </c>
      <c r="L185" s="243"/>
      <c r="M185" s="96">
        <f>+J185*K20</f>
        <v>32181858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0" zoomScaleNormal="50" zoomScaleSheetLayoutView="40" zoomScalePageLayoutView="40" workbookViewId="0">
      <selection activeCell="M21" sqref="I21:M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1" t="str">
        <f>HYPERLINK("#Integrante_2!A109","CAPACIDAD RESIDUAL")</f>
        <v>CAPACIDAD RESIDUAL</v>
      </c>
      <c r="F8" s="262"/>
      <c r="G8" s="26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1" t="str">
        <f>HYPERLINK("#Integrante_2!A162","TALENTO HUMANO")</f>
        <v>TALENTO HUMANO</v>
      </c>
      <c r="F9" s="262"/>
      <c r="G9" s="26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1" t="str">
        <f>HYPERLINK("#Integrante_2!F162","INFRAESTRUCTURA")</f>
        <v>INFRAESTRUCTURA</v>
      </c>
      <c r="F10" s="262"/>
      <c r="G10" s="26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258" t="s">
        <v>8</v>
      </c>
      <c r="M15" s="258"/>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64"/>
      <c r="I20" s="143" t="s">
        <v>459</v>
      </c>
      <c r="J20" s="144" t="s">
        <v>471</v>
      </c>
      <c r="K20" s="145">
        <v>1609092900</v>
      </c>
      <c r="L20" s="146">
        <v>44197</v>
      </c>
      <c r="M20" s="146">
        <v>44561</v>
      </c>
      <c r="N20" s="129">
        <f>+(M20-L20)/30</f>
        <v>12.133333333333333</v>
      </c>
      <c r="O20" s="132"/>
      <c r="U20" s="128"/>
      <c r="V20" s="107">
        <f ca="1">NOW()</f>
        <v>44194.892992245368</v>
      </c>
      <c r="W20" s="107">
        <f ca="1">NOW()</f>
        <v>44194.892992245368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str">
        <f>VLOOKUP(B20,EAS!A2:B1439,2,0)</f>
        <v>FUNDACION NACIONAL EN SERVICIOS DE INVERSION SOCIAL</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t="s">
        <v>2622</v>
      </c>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v>0.01</v>
      </c>
      <c r="G179" s="173">
        <f>IF(F179&gt;0,SUM(E179+F179),"")</f>
        <v>0.03</v>
      </c>
      <c r="H179" s="5"/>
      <c r="I179" s="239" t="s">
        <v>2674</v>
      </c>
      <c r="J179" s="240"/>
      <c r="K179" s="240"/>
      <c r="L179" s="241"/>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48272787</v>
      </c>
      <c r="F185" s="94"/>
      <c r="G185" s="95"/>
      <c r="H185" s="90"/>
      <c r="I185" s="92" t="s">
        <v>2632</v>
      </c>
      <c r="J185" s="178">
        <f>M179</f>
        <v>0.02</v>
      </c>
      <c r="K185" s="243" t="s">
        <v>2633</v>
      </c>
      <c r="L185" s="243"/>
      <c r="M185" s="96">
        <f>+J185*K20</f>
        <v>32181858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1" t="str">
        <f>HYPERLINK("#Integrante_3!A109","CAPACIDAD RESIDUAL")</f>
        <v>CAPACIDAD RESIDUAL</v>
      </c>
      <c r="F8" s="262"/>
      <c r="G8" s="26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1" t="str">
        <f>HYPERLINK("#Integrante_3!A162","TALENTO HUMANO")</f>
        <v>TALENTO HUMANO</v>
      </c>
      <c r="F9" s="262"/>
      <c r="G9" s="26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1" t="str">
        <f>HYPERLINK("#Integrante_3!F162","INFRAESTRUCTURA")</f>
        <v>INFRAESTRUCTURA</v>
      </c>
      <c r="F10" s="262"/>
      <c r="G10" s="26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44194.892992245368</v>
      </c>
      <c r="W20" s="107">
        <f ca="1">NOW()</f>
        <v>44194.892992245368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9"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8"/>
      <c r="S175" s="19"/>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58" t="s">
        <v>2623</v>
      </c>
      <c r="S176" s="19"/>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2674</v>
      </c>
      <c r="J177" s="240"/>
      <c r="K177" s="240"/>
      <c r="L177" s="24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1" t="str">
        <f>HYPERLINK("#Integrante_4!A109","CAPACIDAD RESIDUAL")</f>
        <v>CAPACIDAD RESIDUAL</v>
      </c>
      <c r="F8" s="262"/>
      <c r="G8" s="26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1" t="str">
        <f>HYPERLINK("#Integrante_4!A162","TALENTO HUMANO")</f>
        <v>TALENTO HUMANO</v>
      </c>
      <c r="F9" s="262"/>
      <c r="G9" s="26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1" t="str">
        <f>HYPERLINK("#Integrante_4!F162","INFRAESTRUCTURA")</f>
        <v>INFRAESTRUCTURA</v>
      </c>
      <c r="F10" s="262"/>
      <c r="G10" s="26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44194.892992245368</v>
      </c>
      <c r="W20" s="107">
        <f ca="1">NOW()</f>
        <v>44194.892992245368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8"/>
      <c r="S177" s="19"/>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58" t="s">
        <v>2623</v>
      </c>
      <c r="S178" s="19"/>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2674</v>
      </c>
      <c r="J179" s="240"/>
      <c r="K179" s="240"/>
      <c r="L179" s="24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1" t="str">
        <f>HYPERLINK("#Integrante_5!A109","CAPACIDAD RESIDUAL")</f>
        <v>CAPACIDAD RESIDUAL</v>
      </c>
      <c r="F8" s="262"/>
      <c r="G8" s="26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1" t="str">
        <f>HYPERLINK("#Integrante_5!A162","TALENTO HUMANO")</f>
        <v>TALENTO HUMANO</v>
      </c>
      <c r="F9" s="262"/>
      <c r="G9" s="26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1" t="str">
        <f>HYPERLINK("#Integrante_5!F162","INFRAESTRUCTURA")</f>
        <v>INFRAESTRUCTURA</v>
      </c>
      <c r="F10" s="262"/>
      <c r="G10" s="26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44194.892992245368</v>
      </c>
      <c r="W20" s="107">
        <f ca="1">NOW()</f>
        <v>44194.892992245368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9"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8"/>
      <c r="T175" s="19"/>
      <c r="U175" s="19"/>
      <c r="V175" s="19"/>
      <c r="W175" s="19"/>
      <c r="X175" s="19"/>
      <c r="Y175" s="19"/>
      <c r="Z175" s="19"/>
      <c r="AA175" s="19"/>
      <c r="AB175" s="19"/>
    </row>
    <row r="176" spans="1:28" ht="23.25" x14ac:dyDescent="0.25">
      <c r="A176" s="9"/>
      <c r="B176" s="193"/>
      <c r="C176" s="194"/>
      <c r="D176" s="195"/>
      <c r="E176" s="158" t="s">
        <v>2621</v>
      </c>
      <c r="F176" s="158" t="s">
        <v>2622</v>
      </c>
      <c r="G176" s="158" t="s">
        <v>2623</v>
      </c>
      <c r="H176" s="5"/>
      <c r="I176" s="193"/>
      <c r="J176" s="194"/>
      <c r="K176" s="194"/>
      <c r="L176" s="195"/>
      <c r="M176" s="251"/>
      <c r="O176" s="8"/>
      <c r="Q176" s="19"/>
      <c r="R176" s="19"/>
      <c r="S176" s="158" t="s">
        <v>2623</v>
      </c>
      <c r="T176" s="19"/>
      <c r="U176" s="19"/>
      <c r="V176" s="19"/>
      <c r="W176" s="19"/>
      <c r="X176" s="19"/>
      <c r="Y176" s="19"/>
      <c r="Z176" s="19"/>
      <c r="AA176" s="19"/>
      <c r="AB176" s="19"/>
    </row>
    <row r="177" spans="1:28" ht="23.25" x14ac:dyDescent="0.25">
      <c r="A177" s="9"/>
      <c r="B177" s="242" t="s">
        <v>2670</v>
      </c>
      <c r="C177" s="242"/>
      <c r="D177" s="242"/>
      <c r="E177" s="24">
        <v>0.02</v>
      </c>
      <c r="F177" s="172"/>
      <c r="G177" s="173" t="str">
        <f>IF(F177&gt;0,SUM(E177+F177),"")</f>
        <v/>
      </c>
      <c r="H177" s="5"/>
      <c r="I177" s="239" t="s">
        <v>2672</v>
      </c>
      <c r="J177" s="240"/>
      <c r="K177" s="240"/>
      <c r="L177" s="24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7" t="str">
        <f>IF(F178&gt;0,SUM(E178+F178),"")</f>
        <v/>
      </c>
      <c r="H178" s="5"/>
      <c r="I178" s="239" t="s">
        <v>1169</v>
      </c>
      <c r="J178" s="240"/>
      <c r="K178" s="24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7" t="str">
        <f>IF(F179&gt;0,SUM(E179+F179),"")</f>
        <v/>
      </c>
      <c r="H179" s="5"/>
      <c r="I179" s="239" t="s">
        <v>1170</v>
      </c>
      <c r="J179" s="240"/>
      <c r="K179" s="24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7" t="str">
        <f>IF(F180&gt;0,SUM(E180+F180),"")</f>
        <v/>
      </c>
      <c r="H180" s="5"/>
      <c r="I180" s="239" t="s">
        <v>1171</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3" t="s">
        <v>2633</v>
      </c>
      <c r="L183" s="243"/>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16" t="s">
        <v>2641</v>
      </c>
      <c r="C190" s="21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5">
        <f ca="1">NOW()</f>
        <v>44194.892992245368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1" t="str">
        <f>HYPERLINK("#Integrante_6!A109","CAPACIDAD RESIDUAL")</f>
        <v>CAPACIDAD RESIDUAL</v>
      </c>
      <c r="F8" s="262"/>
      <c r="G8" s="26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1" t="str">
        <f>HYPERLINK("#Integrante_6!A162","TALENTO HUMANO")</f>
        <v>TALENTO HUMANO</v>
      </c>
      <c r="F9" s="262"/>
      <c r="G9" s="26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1" t="str">
        <f>HYPERLINK("#Integrante_6!F162","INFRAESTRUCTURA")</f>
        <v>INFRAESTRUCTURA</v>
      </c>
      <c r="F10" s="262"/>
      <c r="G10" s="26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58" t="s">
        <v>8</v>
      </c>
      <c r="M15" s="25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4"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4"/>
      <c r="I20" s="143"/>
      <c r="J20" s="144"/>
      <c r="K20" s="145"/>
      <c r="L20" s="146"/>
      <c r="M20" s="146"/>
      <c r="N20" s="129">
        <f>+(M20-L20)/30</f>
        <v>0</v>
      </c>
      <c r="O20" s="132"/>
      <c r="U20" s="128"/>
      <c r="V20" s="107">
        <f ca="1">NOW()</f>
        <v>44194.892992245368</v>
      </c>
      <c r="W20" s="107">
        <f ca="1">NOW()</f>
        <v>44194.892992245368</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3"/>
      <c r="I37" s="124"/>
      <c r="J37" s="124"/>
      <c r="K37" s="124"/>
      <c r="L37" s="124"/>
      <c r="M37" s="124"/>
      <c r="N37" s="124"/>
      <c r="O37" s="125"/>
    </row>
    <row r="38" spans="1:16" ht="21" customHeight="1" x14ac:dyDescent="0.25">
      <c r="A38" s="9"/>
      <c r="B38" s="259" t="e">
        <f>VLOOKUP(B20,EAS!A2:B1439,2,0)</f>
        <v>#N/A</v>
      </c>
      <c r="C38" s="259"/>
      <c r="D38" s="259"/>
      <c r="E38" s="259"/>
      <c r="F38" s="259"/>
      <c r="G38" s="5"/>
      <c r="H38" s="126"/>
      <c r="I38" s="268" t="s">
        <v>7</v>
      </c>
      <c r="J38" s="268"/>
      <c r="K38" s="268"/>
      <c r="L38" s="268"/>
      <c r="M38" s="268"/>
      <c r="N38" s="268"/>
      <c r="O38" s="127"/>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9"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8"/>
      <c r="T177" s="19"/>
      <c r="U177" s="19"/>
      <c r="V177" s="19"/>
      <c r="W177" s="19"/>
      <c r="X177" s="19"/>
      <c r="Y177" s="19"/>
      <c r="Z177" s="19"/>
      <c r="AA177" s="19"/>
      <c r="AB177" s="19"/>
    </row>
    <row r="178" spans="1:28" ht="23.25" x14ac:dyDescent="0.25">
      <c r="A178" s="9"/>
      <c r="B178" s="193"/>
      <c r="C178" s="194"/>
      <c r="D178" s="195"/>
      <c r="E178" s="158" t="s">
        <v>2621</v>
      </c>
      <c r="F178" s="158" t="s">
        <v>2622</v>
      </c>
      <c r="G178" s="158" t="s">
        <v>2623</v>
      </c>
      <c r="H178" s="5"/>
      <c r="I178" s="193"/>
      <c r="J178" s="194"/>
      <c r="K178" s="194"/>
      <c r="L178" s="195"/>
      <c r="M178" s="251"/>
      <c r="O178" s="8"/>
      <c r="Q178" s="19"/>
      <c r="R178" s="19"/>
      <c r="S178" s="158" t="s">
        <v>2623</v>
      </c>
      <c r="T178" s="19"/>
      <c r="U178" s="19"/>
      <c r="V178" s="19"/>
      <c r="W178" s="19"/>
      <c r="X178" s="19"/>
      <c r="Y178" s="19"/>
      <c r="Z178" s="19"/>
      <c r="AA178" s="19"/>
      <c r="AB178" s="19"/>
    </row>
    <row r="179" spans="1:28" ht="23.25" x14ac:dyDescent="0.25">
      <c r="A179" s="9"/>
      <c r="B179" s="242" t="s">
        <v>2670</v>
      </c>
      <c r="C179" s="242"/>
      <c r="D179" s="242"/>
      <c r="E179" s="24">
        <v>0.02</v>
      </c>
      <c r="F179" s="172"/>
      <c r="G179" s="173" t="str">
        <f>IF(F179&gt;0,SUM(E179+F179),"")</f>
        <v/>
      </c>
      <c r="H179" s="5"/>
      <c r="I179" s="239" t="s">
        <v>2672</v>
      </c>
      <c r="J179" s="240"/>
      <c r="K179" s="240"/>
      <c r="L179" s="24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7" t="str">
        <f>IF(F180&gt;0,SUM(E180+F180),"")</f>
        <v/>
      </c>
      <c r="H180" s="5"/>
      <c r="I180" s="239" t="s">
        <v>1169</v>
      </c>
      <c r="J180" s="240"/>
      <c r="K180" s="24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7" t="str">
        <f>IF(F181&gt;0,SUM(E181+F181),"")</f>
        <v/>
      </c>
      <c r="H181" s="5"/>
      <c r="I181" s="239" t="s">
        <v>1170</v>
      </c>
      <c r="J181" s="240"/>
      <c r="K181" s="24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7" t="str">
        <f>IF(F182&gt;0,SUM(E182+F182),"")</f>
        <v/>
      </c>
      <c r="H182" s="5"/>
      <c r="I182" s="239" t="s">
        <v>1171</v>
      </c>
      <c r="J182" s="240"/>
      <c r="K182" s="24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3" t="s">
        <v>2633</v>
      </c>
      <c r="L185" s="243"/>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16" t="s">
        <v>2641</v>
      </c>
      <c r="C192" s="21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http://purl.org/dc/dcmitype/"/>
    <ds:schemaRef ds:uri="4fb10211-09fb-4e80-9f0b-184718d5d98c"/>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2020-12-30T02:26:22Z</cp:lastPrinted>
  <dcterms:created xsi:type="dcterms:W3CDTF">2020-10-14T21:57:42Z</dcterms:created>
  <dcterms:modified xsi:type="dcterms:W3CDTF">2020-12-30T02:26:29Z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