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UNION TEMPORAL NUEVA\EXCEL COMPLET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6320" windowHeight="116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<sst xmlns="http://schemas.openxmlformats.org/spreadsheetml/2006/main" count="4820" uniqueCount="2812">
  <si>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</si>
  <si>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</si>
  <si>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</si>
  <si>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</si>
  <si>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</si>
  <si>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</si>
  <si>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</si>
  <si>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</si>
  <si>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</si>
  <si>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</si>
  <si>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</si>
  <si>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</si>
  <si>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</si>
  <si>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</si>
  <si>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</si>
  <si>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</si>
  <si>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</si>
  <si>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</si>
  <si>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</si>
  <si>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</si>
  <si>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</si>
  <si>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</si>
  <si>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</si>
  <si>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</si>
  <si>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</si>
  <si>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</si>
  <si>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</si>
  <si>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</si>
  <si>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</si>
  <si>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</si>
  <si>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</si>
  <si>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</si>
  <si>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</si>
  <si>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</si>
  <si>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</si>
  <si>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</si>
  <si>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</si>
  <si>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</si>
  <si>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</si>
  <si>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</si>
  <si>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</si>
  <si>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</si>
  <si>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</si>
  <si>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</si>
  <si>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</si>
  <si>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</si>
  <si>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</si>
  <si>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</si>
  <si>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</si>
  <si>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</si>
  <si>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</si>
  <si>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</si>
  <si>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</si>
  <si>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</si>
  <si>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</si>
  <si>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</si>
  <si>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</si>
  <si>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</si>
  <si>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</si>
  <si>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</si>
  <si>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</si>
  <si>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</si>
  <si>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</si>
  <si>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</si>
  <si>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</si>
  <si>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</si>
  <si>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</si>
  <si>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</si>
  <si>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</si>
  <si>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</si>
  <si>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</si>
  <si>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</si>
  <si>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</si>
  <si>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</si>
  <si>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</si>
  <si>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</si>
  <si>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</si>
  <si>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</si>
  <si>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</si>
  <si>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</si>
  <si>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</si>
  <si>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</si>
  <si>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</si>
  <si>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</si>
  <si>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</si>
  <si>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</si>
  <si>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</si>
  <si>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</si>
  <si>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</si>
  <si>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</si>
  <si>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</si>
  <si>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</si>
  <si>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</si>
  <si>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</si>
  <si>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</si>
  <si>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</si>
  <si>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</si>
  <si>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</si>
  <si>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</si>
  <si>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</si>
  <si>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</si>
  <si>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</si>
  <si>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</si>
  <si>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</si>
  <si>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</si>
  <si>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</si>
  <si>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</si>
  <si>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</si>
  <si>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</si>
  <si>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</si>
  <si>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</si>
  <si>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</si>
  <si>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</si>
  <si>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</si>
  <si>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</si>
  <si>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</si>
  <si>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</si>
  <si>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</si>
  <si>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</si>
  <si>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</si>
  <si>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</si>
  <si>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</si>
  <si>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</si>
  <si>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</si>
  <si>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</si>
  <si>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</si>
  <si>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</si>
  <si>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</si>
  <si>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</si>
  <si>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</si>
  <si>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</si>
  <si>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</si>
  <si>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</si>
  <si>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</si>
  <si>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</si>
  <si>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</si>
  <si>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</si>
  <si>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</si>
  <si>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</si>
  <si>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</si>
  <si>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</si>
  <si>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</si>
  <si>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</si>
  <si>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</si>
  <si>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</si>
  <si>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</si>
  <si>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</si>
  <si>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</si>
  <si>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</si>
  <si>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</si>
  <si>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</si>
  <si>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</si>
  <si>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</si>
  <si>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</si>
  <si>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</si>
  <si>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</si>
  <si>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</si>
  <si>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</si>
  <si>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</si>
  <si>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</si>
  <si>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</si>
  <si>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</si>
  <si>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</si>
  <si>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</si>
  <si>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</si>
  <si>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</si>
  <si>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</si>
  <si>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</si>
  <si>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</si>
  <si>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</si>
  <si>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</si>
  <si>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</si>
  <si>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</si>
  <si>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</si>
  <si>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</si>
  <si>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</si>
  <si>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</si>
  <si>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</si>
  <si>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</si>
  <si>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</si>
  <si>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</si>
  <si>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</si>
  <si>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</si>
  <si>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</si>
  <si>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</si>
  <si>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</si>
  <si>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</si>
  <si>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</si>
  <si>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</si>
  <si>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</si>
  <si>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</si>
  <si>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</si>
  <si>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</si>
  <si>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</si>
  <si>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</si>
  <si>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</si>
  <si>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</si>
  <si>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</si>
  <si>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</si>
  <si>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</si>
  <si>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</si>
  <si>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</si>
  <si>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</si>
  <si>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</si>
  <si>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</si>
  <si>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</si>
  <si>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</si>
  <si>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</si>
  <si>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</si>
  <si>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</si>
  <si>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</si>
  <si>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</si>
  <si>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</si>
  <si>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</si>
  <si>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</si>
  <si>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</si>
  <si>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</si>
  <si>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</si>
  <si>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</si>
  <si>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</si>
  <si>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</si>
  <si>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</si>
  <si>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</si>
  <si>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</si>
  <si>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</si>
  <si>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</si>
  <si>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</si>
  <si>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</si>
  <si>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</si>
  <si>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</si>
  <si>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</si>
  <si>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</si>
  <si>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</si>
  <si>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</si>
  <si>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</si>
  <si>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</si>
  <si>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</si>
  <si>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</si>
  <si>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</si>
  <si>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</si>
  <si>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</si>
  <si>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</si>
  <si>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</si>
  <si>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</si>
  <si>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</si>
  <si>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</si>
  <si>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</si>
  <si>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</si>
  <si>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</si>
  <si>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</si>
  <si>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</si>
  <si>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</si>
  <si>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</si>
  <si>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</si>
  <si>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</si>
  <si>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</si>
  <si>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</si>
  <si>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</si>
  <si>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</si>
  <si>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</si>
  <si>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</si>
  <si>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</si>
  <si>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</si>
  <si>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</si>
  <si>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</si>
  <si>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</si>
  <si>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</si>
  <si>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</si>
  <si>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</si>
  <si>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</si>
  <si>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</si>
  <si>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</si>
  <si>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</si>
  <si>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</si>
  <si>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</si>
  <si>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</si>
  <si>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</si>
  <si>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</si>
  <si>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</si>
  <si>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</si>
  <si>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</si>
  <si>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</si>
  <si>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</si>
  <si>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</si>
  <si>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</si>
  <si>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</si>
  <si>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</si>
  <si>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</si>
  <si>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</si>
  <si>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</si>
  <si>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</si>
  <si>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</si>
  <si>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</si>
  <si>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</si>
  <si>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</si>
  <si>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</si>
  <si>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</si>
  <si>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</si>
  <si>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</si>
  <si>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</si>
  <si>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</si>
  <si>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</si>
  <si>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</si>
  <si>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</si>
  <si>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</si>
  <si>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</si>
  <si>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</si>
  <si>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</si>
  <si>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</si>
  <si>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</si>
  <si>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</si>
  <si>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</si>
  <si>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</si>
  <si>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</si>
  <si>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</si>
  <si>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</si>
  <si>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</si>
  <si>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</si>
  <si>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</si>
  <si>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</si>
  <si>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</si>
  <si>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</si>
  <si>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</si>
  <si>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</si>
  <si>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</si>
  <si>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</si>
  <si>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</si>
  <si>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</si>
  <si>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</si>
  <si>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</si>
  <si>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</si>
  <si>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</si>
  <si>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</si>
  <si>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</si>
  <si>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</si>
  <si>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</si>
  <si>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</si>
  <si>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</si>
  <si>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</si>
  <si>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</si>
  <si>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</si>
  <si>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</si>
  <si>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</si>
  <si>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</si>
  <si>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</si>
  <si>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</si>
  <si>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</si>
  <si>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</si>
  <si>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</si>
  <si>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</si>
  <si>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</si>
  <si>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</si>
  <si>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</si>
  <si>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</si>
  <si>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</si>
  <si>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</si>
  <si>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</si>
  <si>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</si>
  <si>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</si>
  <si>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</si>
  <si>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</si>
  <si>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</si>
  <si>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</si>
  <si>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</si>
  <si>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</si>
  <si>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</si>
  <si>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</si>
  <si>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</si>
  <si>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</si>
  <si>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</si>
  <si>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</si>
  <si>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</si>
  <si>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</si>
  <si>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</si>
  <si>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</si>
  <si>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</si>
  <si>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</si>
  <si>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</si>
  <si>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</si>
  <si>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</si>
  <si>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</si>
  <si>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</si>
  <si>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</si>
  <si>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</si>
  <si>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</si>
  <si>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</si>
  <si>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</si>
  <si>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</si>
  <si>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</si>
  <si>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</si>
  <si>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</si>
  <si>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</si>
  <si>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</si>
  <si>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</si>
  <si>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</si>
  <si>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</si>
  <si>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</si>
  <si>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</si>
  <si>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</si>
  <si>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</si>
  <si>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</si>
  <si>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</si>
  <si>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</si>
  <si>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</si>
  <si>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</si>
  <si>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</si>
  <si>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</si>
  <si>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</si>
  <si>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</si>
  <si>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</si>
  <si>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</si>
  <si>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</si>
  <si>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</si>
  <si>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</si>
  <si>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</si>
  <si>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</si>
  <si>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</si>
  <si>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</si>
  <si>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</si>
  <si>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</si>
  <si>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</si>
  <si>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</si>
  <si>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</si>
  <si>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</si>
  <si>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</si>
  <si>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</si>
  <si>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</si>
  <si>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</si>
  <si>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</si>
  <si>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</si>
  <si>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</si>
  <si>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</si>
  <si>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</si>
  <si>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</si>
  <si>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</si>
  <si>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</si>
  <si>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</si>
  <si>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</si>
  <si>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</si>
  <si>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</si>
  <si>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</si>
  <si>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</si>
  <si>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</si>
  <si>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</si>
  <si>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</si>
  <si>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</si>
  <si>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</si>
  <si>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</si>
  <si>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</si>
  <si>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</si>
  <si>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</si>
  <si>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</si>
  <si>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</si>
  <si>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</si>
  <si>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</si>
  <si>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</si>
  <si>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</si>
  <si>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</si>
  <si>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</si>
  <si>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</si>
  <si>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</si>
  <si>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</si>
  <si>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</si>
  <si>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</si>
  <si>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</si>
  <si>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</si>
  <si>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</si>
  <si>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</si>
  <si>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</si>
  <si>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</si>
  <si>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</si>
  <si>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</si>
  <si>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</si>
  <si>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</si>
  <si>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</si>
  <si>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</si>
  <si>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</si>
  <si>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</si>
  <si>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</si>
  <si>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</si>
  <si>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</si>
  <si>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</si>
  <si>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</si>
  <si>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</si>
  <si>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</si>
  <si>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</si>
  <si>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</si>
  <si>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</si>
  <si>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</si>
  <si>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</si>
  <si>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</si>
  <si>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</si>
  <si>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</si>
  <si>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</si>
  <si>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</si>
  <si>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</si>
  <si>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</si>
  <si>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</si>
  <si>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</si>
  <si>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</si>
  <si>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</si>
  <si>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</si>
  <si>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</si>
  <si>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</si>
  <si>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</si>
  <si>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</si>
  <si>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</si>
  <si>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</si>
  <si>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</si>
  <si>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</si>
  <si>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</si>
  <si>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</si>
  <si>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</si>
  <si>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</si>
  <si>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</si>
  <si>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</si>
  <si>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</si>
  <si>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</si>
  <si>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</si>
  <si>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</si>
  <si>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</si>
  <si>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</si>
  <si>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</si>
  <si>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</si>
  <si>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</si>
  <si>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</si>
  <si>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</si>
  <si>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</si>
  <si>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</si>
  <si>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</si>
  <si>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</si>
  <si>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</si>
  <si>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</si>
  <si>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</si>
  <si>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</si>
  <si>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</si>
  <si>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</si>
  <si>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</si>
  <si>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</si>
  <si>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</si>
  <si>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</si>
  <si>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</si>
  <si>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</si>
  <si>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</si>
  <si>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</si>
  <si>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</si>
  <si>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</si>
  <si>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</si>
  <si>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</si>
  <si>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</si>
  <si>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</si>
  <si>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</si>
  <si>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</si>
  <si>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</si>
  <si>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</si>
  <si>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</si>
  <si>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</si>
  <si>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</si>
  <si>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</si>
  <si>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</si>
  <si>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</si>
  <si>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</si>
  <si>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</si>
  <si>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</si>
  <si>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</si>
  <si>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</si>
  <si>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</si>
  <si>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</si>
  <si>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</si>
  <si>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</si>
  <si>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</si>
  <si>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</si>
  <si>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</si>
  <si>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</si>
  <si>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</si>
  <si>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</si>
  <si>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</si>
  <si>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</si>
  <si>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</si>
  <si>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</si>
  <si>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</si>
  <si>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</si>
  <si>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</si>
  <si>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</si>
  <si>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</si>
  <si>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</si>
  <si>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</si>
  <si>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</si>
  <si>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</si>
  <si>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</si>
  <si>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</si>
  <si>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</si>
  <si>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</si>
  <si>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</si>
  <si>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</si>
  <si>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</si>
  <si>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</si>
  <si>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</si>
  <si>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</si>
  <si>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</si>
  <si>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</si>
  <si>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</si>
  <si>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</si>
  <si>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</si>
  <si>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</si>
  <si>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</si>
  <si>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</si>
  <si>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</si>
  <si>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</si>
  <si>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</si>
  <si>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</si>
  <si>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</si>
  <si>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</si>
  <si>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</si>
  <si>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</si>
  <si>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</si>
  <si>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</si>
  <si>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</si>
  <si>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</si>
  <si>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</si>
  <si>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</si>
  <si>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</si>
  <si>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</si>
  <si>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</si>
  <si>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</si>
  <si>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</si>
  <si>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</si>
  <si>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</si>
  <si>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</si>
  <si>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</si>
  <si>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</si>
  <si>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</si>
  <si>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</si>
  <si>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</si>
  <si>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</si>
  <si>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</si>
  <si>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</si>
  <si>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</si>
  <si>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</si>
  <si>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</si>
  <si>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</si>
  <si>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</si>
  <si>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</si>
  <si>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</si>
  <si>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</si>
  <si>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</si>
  <si>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</si>
  <si>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</si>
  <si>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</si>
  <si>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</si>
  <si>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</si>
  <si>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</si>
  <si>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</si>
  <si>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</si>
  <si>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</si>
  <si>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</si>
  <si>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</si>
  <si>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</si>
  <si>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</si>
  <si>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</si>
  <si>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</si>
  <si>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</si>
  <si>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</si>
  <si>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</si>
  <si>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</si>
  <si>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</si>
  <si>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</si>
  <si>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</si>
  <si>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</si>
  <si>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</si>
  <si>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</si>
  <si>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</si>
  <si>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</si>
  <si>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</si>
  <si>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</si>
  <si>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</si>
  <si>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</si>
  <si>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</si>
  <si>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</si>
  <si>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</si>
  <si>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</si>
  <si>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</si>
  <si>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</si>
  <si>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</si>
  <si>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</si>
  <si>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</si>
  <si>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</si>
  <si>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</si>
  <si>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</si>
  <si>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</si>
  <si>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</si>
  <si>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</si>
  <si>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</si>
  <si>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</si>
  <si>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</si>
  <si>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</si>
  <si>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</si>
  <si>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</si>
  <si>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</si>
  <si>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</si>
  <si>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</si>
  <si>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</si>
  <si>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</si>
  <si>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</si>
  <si>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</si>
  <si>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</si>
  <si>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</si>
  <si>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</si>
  <si>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</si>
  <si>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</si>
  <si>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</si>
  <si>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</si>
  <si>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</si>
  <si>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</si>
  <si>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</si>
  <si>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</si>
  <si>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</si>
  <si>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</si>
  <si>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</si>
  <si>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</si>
  <si>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</si>
  <si>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</si>
  <si>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</si>
  <si>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</si>
  <si>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</si>
  <si>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</si>
  <si>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</si>
  <si>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</si>
  <si>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</si>
  <si>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</si>
  <si>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</si>
  <si>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</si>
  <si>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</si>
  <si>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</si>
  <si>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</si>
  <si>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</si>
  <si>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</si>
  <si>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</si>
  <si>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</si>
  <si>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</si>
  <si>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</si>
  <si>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</si>
  <si>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</si>
  <si>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</si>
  <si>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</si>
  <si>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</si>
  <si>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</si>
  <si>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</si>
  <si>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</si>
  <si>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</si>
  <si>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</si>
  <si>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</si>
  <si>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</si>
  <si>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</si>
  <si>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</si>
  <si>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</si>
  <si>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</si>
  <si>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</si>
  <si>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</si>
  <si>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</si>
  <si>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</si>
  <si>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</si>
  <si>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</si>
  <si>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</si>
  <si>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</si>
  <si>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</si>
  <si>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</si>
  <si>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</si>
  <si>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</si>
  <si>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</si>
  <si>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</si>
  <si>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</si>
  <si>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</si>
  <si>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</si>
  <si>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</si>
  <si>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</si>
  <si>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</si>
  <si>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</si>
  <si>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</si>
  <si>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</si>
  <si>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</si>
  <si>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</si>
  <si>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</si>
  <si>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</si>
  <si>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</si>
  <si>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</si>
  <si>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</si>
  <si>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</si>
  <si>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</si>
  <si>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</si>
  <si>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</si>
  <si>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</si>
  <si>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</si>
  <si>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</si>
  <si>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</si>
  <si>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</si>
  <si>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</si>
  <si>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</si>
  <si>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</si>
  <si>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</si>
  <si>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</si>
  <si>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</si>
  <si>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</si>
  <si>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</si>
  <si>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</si>
  <si>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</si>
  <si>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</si>
  <si>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</si>
  <si>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</si>
  <si>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</si>
  <si>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</si>
  <si>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</si>
  <si>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</si>
  <si>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</si>
  <si>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</si>
  <si>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</si>
  <si>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</si>
  <si>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</si>
  <si>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</si>
  <si>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</si>
  <si>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</si>
  <si>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</si>
  <si>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</si>
  <si>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</si>
  <si>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</si>
  <si>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</si>
  <si>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</si>
  <si>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</si>
  <si>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</si>
  <si>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</si>
  <si>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</si>
  <si>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</si>
  <si>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</si>
  <si>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</si>
  <si>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</si>
  <si>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</si>
  <si>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</si>
  <si>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</si>
  <si>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</si>
  <si>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</si>
  <si>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</si>
  <si>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</si>
  <si>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</si>
  <si>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</si>
  <si>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</si>
  <si>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</si>
  <si>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</si>
  <si>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</si>
  <si>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</si>
  <si>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</si>
  <si>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</si>
  <si>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</si>
  <si>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</si>
  <si>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</si>
  <si>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</si>
  <si>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</si>
  <si>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</si>
  <si>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</si>
  <si>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</si>
  <si>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</si>
  <si>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</si>
  <si>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</si>
  <si>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</si>
  <si>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</si>
  <si>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</si>
  <si>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</si>
  <si>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</si>
  <si>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</si>
  <si>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</si>
  <si>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</si>
  <si>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</si>
  <si>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</si>
  <si>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</si>
  <si>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</si>
  <si>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</si>
  <si>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</si>
  <si>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</si>
  <si>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</si>
  <si>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</si>
  <si>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</si>
  <si>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</si>
  <si>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</si>
  <si>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</si>
  <si>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</si>
  <si>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</si>
  <si>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</si>
  <si>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</si>
  <si>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</si>
  <si>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</si>
  <si>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</si>
  <si>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</si>
  <si>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</si>
  <si>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</si>
  <si>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</si>
  <si>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</si>
  <si>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</si>
  <si>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</si>
  <si>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</si>
  <si>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</si>
  <si>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</si>
  <si>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</si>
  <si>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</si>
  <si>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</si>
  <si>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</si>
  <si>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</si>
  <si>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</si>
  <si>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</si>
  <si>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</si>
  <si>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</si>
  <si>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</si>
  <si>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</si>
  <si>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</si>
  <si>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</si>
  <si>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</si>
  <si>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</si>
  <si>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</si>
  <si>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</si>
  <si>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</si>
  <si>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</si>
  <si>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</si>
  <si>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</si>
  <si>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</si>
  <si>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</si>
  <si>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</si>
  <si>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</si>
  <si>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</si>
  <si>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</si>
  <si>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</si>
  <si>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</si>
  <si>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</si>
  <si>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</si>
  <si>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</si>
  <si>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</si>
  <si>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</si>
  <si>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</si>
  <si>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</si>
  <si>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</si>
  <si>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</si>
  <si>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</si>
  <si>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</si>
  <si>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</si>
  <si>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</si>
  <si>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</si>
  <si>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</si>
  <si>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</si>
  <si>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</si>
  <si>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</si>
  <si>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</si>
  <si>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</si>
  <si>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</si>
  <si>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</si>
  <si>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</si>
  <si>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</si>
  <si>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</si>
  <si>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</si>
  <si>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</si>
  <si>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</si>
  <si>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</si>
  <si>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</si>
  <si>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</si>
  <si>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</si>
  <si>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</si>
  <si>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</si>
  <si>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</si>
  <si>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</si>
  <si>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</si>
  <si>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</si>
  <si>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</si>
  <si>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</si>
  <si>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</si>
  <si>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</si>
  <si>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</si>
  <si>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</si>
  <si>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</si>
  <si>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</si>
  <si>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</si>
  <si>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</si>
  <si>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</si>
  <si>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</si>
  <si>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</si>
  <si>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</si>
  <si>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</si>
  <si>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</si>
  <si>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</si>
  <si>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</si>
  <si>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</si>
  <si>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</si>
  <si>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</si>
  <si>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</si>
  <si>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</si>
  <si>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</si>
  <si>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</si>
  <si>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</si>
  <si>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</si>
  <si>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</si>
  <si>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</si>
  <si>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</si>
  <si>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</si>
  <si>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</si>
  <si>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</si>
  <si>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</si>
  <si>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</si>
  <si>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</si>
  <si>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</si>
  <si>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</si>
  <si>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</si>
  <si>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</si>
  <si>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</si>
  <si>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</si>
  <si>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</si>
  <si>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</si>
  <si>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</si>
  <si>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</si>
  <si>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</si>
  <si>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</si>
  <si>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</si>
  <si>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</si>
  <si>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</si>
  <si>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</si>
  <si>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</si>
  <si>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</si>
  <si>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</si>
  <si>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</si>
  <si>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</si>
  <si>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</si>
  <si>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</si>
  <si>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</si>
  <si>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</si>
  <si>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</si>
  <si>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</si>
  <si>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</si>
  <si>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</si>
  <si>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</si>
  <si>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</si>
  <si>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</si>
  <si>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</si>
  <si>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</si>
  <si>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</si>
  <si>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</si>
  <si>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</si>
  <si>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</si>
  <si>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</si>
  <si>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</si>
  <si>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</si>
  <si>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</si>
  <si>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</si>
  <si>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</si>
  <si>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</si>
  <si>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</si>
  <si>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</si>
  <si>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</si>
  <si>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</si>
  <si>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</si>
  <si>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</si>
  <si>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</si>
  <si>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</si>
  <si>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</si>
  <si>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</si>
  <si>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</si>
  <si>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</si>
  <si>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</si>
  <si>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</si>
  <si>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</si>
  <si>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</si>
  <si>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</si>
  <si>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</si>
  <si>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</si>
  <si>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</si>
  <si>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</si>
  <si>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</si>
  <si>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</si>
  <si>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</si>
  <si>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</si>
  <si>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</si>
  <si>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</si>
  <si>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</si>
  <si>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</si>
  <si>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</si>
  <si>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</si>
  <si>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</si>
  <si>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</si>
  <si>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</si>
  <si>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</si>
  <si>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</si>
  <si>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</si>
  <si>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</si>
  <si>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</si>
  <si>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</si>
  <si>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</si>
  <si>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</si>
  <si>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</si>
  <si>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</si>
  <si>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</si>
  <si>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</si>
  <si>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</si>
  <si>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</si>
  <si>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</si>
  <si>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</si>
  <si>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</si>
  <si>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</si>
  <si>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</si>
  <si>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</si>
  <si>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</si>
  <si>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</si>
  <si>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</si>
  <si>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</si>
  <si>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</si>
  <si>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</si>
  <si>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</si>
  <si>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</si>
  <si>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</si>
  <si>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</si>
  <si>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</si>
  <si>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</si>
  <si>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</si>
  <si>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</si>
  <si>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</si>
  <si>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</si>
  <si>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</si>
  <si>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</si>
  <si>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</si>
  <si>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</si>
  <si>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</si>
  <si>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</si>
  <si>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</si>
  <si>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</si>
  <si>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</si>
  <si>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</si>
  <si>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</si>
  <si>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</si>
  <si>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</si>
  <si>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</si>
  <si>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</si>
  <si>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</si>
  <si>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</si>
  <si>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</si>
  <si>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</si>
  <si>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</si>
  <si>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</si>
  <si>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</si>
  <si>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</si>
  <si>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</si>
  <si>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</si>
  <si>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</si>
  <si>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</si>
  <si>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</si>
  <si>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</si>
  <si>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</si>
  <si>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</si>
  <si>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</si>
  <si>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</si>
  <si>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</si>
  <si>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</si>
  <si>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</si>
  <si>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</si>
  <si>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</si>
  <si>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</si>
  <si>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</si>
  <si>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</si>
  <si>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</si>
  <si>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</si>
  <si>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</si>
  <si>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</si>
  <si>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</si>
  <si>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</si>
  <si>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</si>
  <si>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</si>
  <si>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</si>
  <si>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</si>
  <si>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</si>
  <si>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</si>
  <si>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</si>
  <si>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</si>
  <si>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</si>
  <si>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</si>
  <si>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</si>
  <si>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</si>
  <si>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</si>
  <si>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</si>
  <si>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</si>
  <si>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</si>
  <si>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</si>
  <si>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</si>
  <si>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</si>
  <si>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</si>
  <si>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</si>
  <si>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</si>
  <si>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</si>
  <si>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</si>
  <si>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</si>
  <si>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</si>
  <si>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</si>
  <si>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</si>
  <si>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</si>
  <si>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</si>
  <si>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</si>
  <si>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</si>
  <si>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</si>
  <si>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</si>
  <si>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</si>
  <si>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</si>
  <si>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</si>
  <si>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</si>
  <si>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</si>
  <si>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</si>
  <si>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</si>
  <si>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</si>
  <si>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</si>
  <si>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</si>
  <si>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</si>
  <si>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</si>
  <si>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</si>
  <si>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</si>
  <si>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</si>
  <si>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</si>
  <si>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</si>
  <si>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</si>
  <si>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</si>
  <si>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</si>
  <si>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</si>
  <si>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</si>
  <si>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</si>
  <si>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</si>
  <si>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</si>
  <si>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</si>
  <si>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</si>
  <si>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</si>
  <si>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</si>
  <si>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</si>
  <si>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</si>
  <si>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</si>
  <si>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</si>
  <si>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</si>
  <si>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</si>
  <si>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</si>
  <si>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</si>
  <si>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</si>
  <si>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</si>
  <si>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</si>
  <si>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</si>
  <si>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</si>
  <si>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</si>
  <si>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</si>
  <si>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</si>
  <si>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</si>
  <si>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</si>
  <si>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</si>
  <si>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</si>
  <si>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</si>
  <si>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</si>
  <si>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</si>
  <si>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</si>
  <si>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</si>
  <si>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</si>
  <si>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</si>
  <si>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</si>
  <si>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</si>
  <si>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</si>
  <si>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</si>
  <si>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</si>
  <si>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</si>
  <si>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</si>
  <si>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</si>
  <si>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</si>
  <si>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</si>
  <si>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</si>
  <si>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</si>
  <si>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</si>
  <si>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</si>
  <si>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</si>
  <si>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</si>
  <si>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</si>
  <si>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</si>
  <si>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</si>
  <si>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</si>
  <si>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</si>
  <si>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</si>
  <si>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</si>
  <si>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</si>
  <si>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</si>
  <si>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</si>
  <si>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</si>
  <si>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</si>
  <si>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</si>
  <si>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</si>
  <si>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</si>
  <si>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</si>
  <si>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</si>
  <si>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</si>
  <si>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</si>
  <si>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</si>
  <si>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</si>
  <si>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</si>
  <si>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</si>
  <si>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</si>
  <si>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</si>
  <si>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</si>
  <si>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</si>
  <si>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</si>
  <si>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</si>
  <si>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</si>
  <si>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</si>
  <si>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</si>
  <si>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</si>
  <si>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</si>
  <si>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</si>
  <si>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</si>
  <si>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</si>
  <si>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</si>
  <si>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</si>
  <si>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</si>
  <si>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</si>
  <si>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</si>
  <si>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</si>
  <si>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</si>
  <si>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</si>
  <si>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</si>
  <si>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</si>
  <si>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</si>
  <si>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</si>
  <si>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</si>
  <si>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</si>
  <si>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</si>
  <si>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</si>
  <si>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</si>
  <si>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</si>
  <si>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</si>
  <si>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</si>
  <si>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</si>
  <si>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</si>
  <si>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</si>
  <si>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</si>
  <si>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</si>
  <si>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</si>
  <si>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</si>
  <si>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</si>
  <si>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</si>
  <si>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</si>
  <si>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</si>
  <si>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</si>
  <si>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</si>
  <si>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</si>
  <si>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</si>
  <si>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</si>
  <si>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</si>
  <si>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</si>
  <si>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</si>
  <si>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</si>
  <si>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</si>
  <si>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</si>
  <si>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</si>
  <si>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</si>
  <si>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</si>
  <si>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</si>
  <si>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</si>
  <si>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</si>
  <si>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</si>
  <si>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</si>
  <si>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</si>
  <si>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</si>
  <si>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</si>
  <si>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</si>
  <si>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</si>
  <si>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</si>
  <si>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</si>
  <si>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</si>
  <si>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</si>
  <si>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</si>
  <si>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</si>
  <si>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</si>
  <si>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</si>
  <si>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</si>
  <si>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</si>
  <si>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</si>
  <si>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</si>
  <si>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</si>
  <si>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</si>
  <si>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</si>
  <si>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</si>
  <si>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</si>
  <si>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</si>
  <si>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</si>
  <si>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</si>
  <si>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</si>
  <si>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</si>
  <si>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</si>
  <si>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</si>
  <si>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</si>
  <si>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</si>
  <si>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</si>
  <si>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</si>
  <si>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</si>
  <si>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</si>
  <si>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</si>
  <si>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</si>
  <si>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</si>
  <si>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</si>
  <si>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</si>
  <si>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</si>
  <si>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</si>
  <si>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</si>
  <si>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</si>
  <si>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</si>
  <si>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</si>
  <si>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</si>
  <si>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</si>
  <si>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</si>
  <si>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</si>
  <si>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</si>
  <si>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</si>
  <si>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</si>
  <si>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</si>
  <si>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</si>
  <si>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</si>
  <si>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</si>
  <si>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</si>
  <si>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</si>
  <si>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</si>
  <si>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</si>
  <si>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</si>
  <si>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</si>
  <si>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</si>
  <si>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</si>
  <si>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</si>
  <si>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</si>
  <si>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</si>
  <si>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</si>
  <si>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</si>
  <si>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</si>
  <si>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</si>
  <si>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</si>
  <si>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</si>
  <si>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</si>
  <si>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</si>
  <si>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</si>
  <si>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</si>
  <si>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</si>
  <si>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</si>
  <si>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</si>
  <si>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</si>
  <si>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</si>
  <si>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</si>
  <si>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</si>
  <si>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</si>
  <si>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</si>
  <si>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</si>
  <si>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</si>
  <si>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</si>
  <si>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</si>
  <si>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</si>
  <si>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</si>
  <si>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</si>
  <si>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</si>
  <si>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</si>
  <si>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</si>
  <si>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</si>
  <si>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</si>
  <si>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</si>
  <si>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</si>
  <si>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</si>
  <si>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</si>
  <si>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</si>
  <si>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</si>
  <si>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</si>
  <si>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</si>
  <si>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</si>
  <si>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</si>
  <si>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</si>
  <si>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</si>
  <si>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</si>
  <si>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</si>
  <si>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</si>
  <si>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</si>
  <si>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</si>
  <si>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</si>
  <si>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</si>
  <si>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</si>
  <si>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</si>
  <si>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</si>
  <si>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</si>
  <si>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</si>
  <si>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</si>
  <si>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</si>
  <si>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</si>
  <si>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</si>
  <si>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</si>
  <si>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</si>
  <si>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</si>
  <si>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</si>
  <si>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</si>
  <si>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</si>
  <si>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</si>
  <si>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</si>
  <si>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</si>
  <si>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</si>
  <si>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</si>
  <si>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</si>
  <si>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</si>
  <si>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</si>
  <si>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</si>
  <si>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</si>
  <si>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</si>
  <si>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</si>
  <si>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</si>
  <si>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</si>
  <si>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</si>
  <si>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</si>
  <si>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</si>
  <si>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</si>
  <si>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</si>
  <si>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</si>
  <si>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</si>
  <si>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</si>
  <si>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</si>
  <si>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</si>
  <si>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</si>
  <si>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</si>
  <si>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</si>
  <si>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</si>
  <si>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</si>
  <si>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</si>
  <si>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</si>
  <si>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</si>
  <si>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</si>
  <si>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</si>
  <si>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</si>
  <si>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</si>
  <si>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</si>
  <si>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</si>
  <si>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</si>
  <si>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</si>
  <si>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</si>
  <si>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</si>
  <si>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</si>
  <si>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</si>
  <si>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</si>
  <si>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</si>
  <si>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</si>
  <si>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</si>
  <si>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</si>
  <si>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</si>
  <si>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</si>
  <si>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</si>
  <si>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</si>
  <si>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</si>
  <si>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</si>
  <si>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</si>
  <si>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</si>
  <si>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</si>
  <si>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</si>
  <si>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</si>
  <si>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</si>
  <si>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</si>
  <si>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</si>
  <si>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</si>
  <si>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</si>
  <si>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</si>
  <si>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</si>
  <si>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</si>
  <si>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</si>
  <si>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</si>
  <si>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</si>
  <si>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</si>
  <si>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</si>
  <si>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</si>
  <si>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</si>
  <si>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</si>
  <si>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</si>
  <si>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</si>
  <si>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</si>
  <si>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</si>
  <si>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</si>
  <si>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</si>
  <si>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</si>
  <si>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</si>
  <si>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</si>
  <si>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</si>
  <si>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</si>
  <si>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</si>
  <si>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</si>
  <si>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</si>
  <si>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</si>
  <si>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</si>
  <si>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</si>
  <si>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</si>
  <si>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</si>
  <si>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</si>
  <si>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</si>
  <si>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</si>
  <si>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</si>
  <si>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</si>
  <si>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</si>
  <si>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</si>
  <si>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</si>
  <si>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</si>
  <si>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</si>
  <si>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</si>
  <si>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</si>
  <si>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</si>
  <si>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</si>
  <si>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</si>
  <si>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</si>
  <si>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</si>
  <si>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</si>
  <si>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</si>
  <si>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</si>
  <si>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</si>
  <si>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</si>
  <si>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</si>
  <si>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</si>
  <si>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</si>
  <si>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</si>
  <si>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</si>
  <si>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</si>
  <si>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</si>
  <si>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</si>
  <si>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</si>
  <si>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</si>
  <si>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</si>
  <si>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</si>
  <si>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</si>
  <si>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</si>
  <si>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</si>
  <si>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</si>
  <si>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</si>
  <si>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</si>
  <si>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</si>
  <si>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</si>
  <si>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</si>
  <si>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</si>
  <si>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</si>
  <si>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</si>
  <si>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</si>
  <si>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</si>
  <si>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</si>
  <si>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</si>
  <si>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</si>
  <si>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</si>
  <si>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</si>
  <si>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</si>
  <si>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</si>
  <si>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</si>
  <si>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</si>
  <si>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</si>
  <si>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</si>
  <si>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</si>
  <si>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</si>
  <si>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</si>
  <si>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</si>
  <si>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</si>
  <si>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</si>
  <si>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</si>
  <si>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</si>
  <si>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</si>
  <si>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</si>
  <si>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</si>
  <si>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</si>
  <si>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</si>
  <si>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</si>
  <si>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</si>
  <si>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</si>
  <si>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</si>
  <si>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</si>
  <si>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</si>
  <si>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</si>
  <si>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</si>
  <si>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</si>
  <si>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</si>
  <si>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</si>
  <si>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</si>
  <si>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</si>
  <si>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</si>
  <si>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</si>
  <si>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</si>
  <si>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</si>
  <si>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</si>
  <si>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</si>
  <si>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</si>
  <si>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</si>
  <si>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</si>
  <si>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</si>
  <si>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</si>
  <si>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</si>
  <si>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</si>
  <si>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</si>
  <si>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</si>
  <si>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</si>
  <si>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</si>
  <si>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</si>
  <si>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</si>
  <si>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</si>
  <si>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</si>
  <si>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</si>
  <si>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</si>
  <si>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</si>
  <si>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</si>
  <si>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</si>
  <si>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</si>
  <si>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</si>
  <si>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</si>
  <si>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</si>
  <si>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</si>
  <si>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</si>
  <si>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</si>
  <si>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</si>
  <si>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</si>
  <si>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</si>
  <si>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</si>
  <si>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</si>
  <si>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</si>
  <si>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</si>
  <si>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</si>
  <si>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</si>
  <si>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</si>
  <si>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</si>
  <si>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</si>
  <si>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</si>
  <si>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</si>
  <si>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</si>
  <si>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</si>
  <si>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</si>
  <si>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</si>
  <si>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</si>
  <si>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</si>
  <si>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</si>
  <si>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</si>
  <si>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</si>
  <si>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</si>
  <si>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</si>
  <si>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</si>
  <si>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</si>
  <si>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</si>
  <si>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</si>
  <si>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</si>
  <si>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</si>
  <si>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</si>
  <si>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</si>
  <si>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</si>
  <si>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</si>
  <si>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</si>
  <si>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</si>
  <si>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</si>
  <si>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</si>
  <si>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</si>
  <si>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</si>
  <si>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</si>
  <si>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</si>
  <si>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</si>
  <si>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</si>
  <si>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</si>
  <si>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</si>
  <si>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</si>
  <si>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</si>
  <si>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</si>
  <si>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</si>
  <si>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</si>
  <si>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</si>
  <si>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</si>
  <si>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</si>
  <si>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</si>
  <si>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</si>
  <si>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</si>
  <si>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</si>
  <si>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</si>
  <si>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</si>
  <si>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</si>
  <si>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</si>
  <si>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</si>
  <si>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</si>
  <si>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</si>
  <si>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</si>
  <si>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</si>
  <si>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</si>
  <si>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</si>
  <si>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</si>
  <si>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</si>
  <si>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</si>
  <si>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</si>
  <si>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</si>
  <si>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</si>
  <si>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</si>
  <si>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</si>
  <si>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</si>
  <si>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</si>
  <si>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</si>
  <si>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</si>
  <si>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</si>
  <si>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</si>
  <si>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</si>
  <si>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</si>
  <si>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</si>
  <si>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</si>
  <si>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</si>
  <si>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</si>
  <si>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</si>
  <si>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</si>
  <si>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</si>
  <si>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</si>
  <si>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</si>
  <si>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</si>
  <si>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</si>
  <si>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</si>
  <si>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</si>
  <si>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</si>
  <si>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</si>
  <si>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</si>
  <si>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</si>
  <si>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</si>
  <si>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</si>
  <si>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</si>
  <si>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</si>
  <si>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</si>
  <si>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</si>
  <si>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</si>
  <si>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</si>
  <si>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</si>
  <si>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</si>
  <si>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</si>
  <si>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</si>
  <si>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</si>
  <si>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</si>
  <si>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</si>
  <si>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</si>
  <si>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</si>
  <si>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</si>
  <si>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</si>
  <si>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</si>
  <si>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</si>
  <si>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</si>
  <si>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</si>
  <si>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</si>
  <si>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</si>
  <si>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</si>
  <si>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</si>
  <si>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</si>
  <si>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</si>
  <si>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</si>
  <si>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</si>
  <si>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</si>
  <si>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</si>
  <si>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</si>
  <si>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</si>
  <si>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</si>
  <si>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</si>
  <si>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</si>
  <si>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</si>
  <si>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</si>
  <si>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</si>
  <si>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</si>
  <si>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</si>
  <si>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</si>
  <si>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</si>
  <si>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</si>
  <si>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</si>
  <si>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</si>
  <si>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</si>
  <si>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</si>
  <si>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</si>
  <si>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</si>
  <si>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</si>
  <si>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</si>
  <si>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</si>
  <si>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</si>
  <si>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</si>
  <si>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</si>
  <si>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</si>
  <si>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</si>
  <si>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</si>
  <si>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</si>
  <si>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</si>
  <si>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</si>
  <si>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</si>
  <si>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</si>
  <si>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</si>
  <si>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</si>
  <si>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</si>
  <si>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</si>
  <si>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</si>
  <si>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</si>
  <si>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</si>
  <si>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</si>
  <si>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</si>
  <si>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</si>
  <si>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</si>
  <si>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</si>
  <si>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</si>
  <si>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</si>
  <si>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</si>
  <si>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</si>
  <si>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</si>
  <si>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</si>
  <si>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</si>
  <si>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</si>
  <si>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</si>
  <si>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</si>
  <si>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</si>
  <si>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</si>
  <si>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</si>
  <si>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</si>
  <si>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</si>
  <si>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</si>
  <si>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</si>
  <si>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</si>
  <si>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</si>
  <si>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</si>
  <si>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</si>
  <si>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</si>
  <si>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</si>
  <si>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</si>
  <si>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</si>
  <si>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</si>
  <si>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</si>
  <si>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</si>
  <si>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</si>
  <si>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</si>
  <si>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</si>
  <si>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</si>
  <si>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</si>
  <si>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</si>
  <si>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</si>
  <si>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</si>
  <si>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</si>
  <si>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</si>
  <si>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</si>
  <si>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</si>
  <si>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</si>
  <si>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</si>
  <si>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</si>
  <si>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</si>
  <si>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</si>
  <si>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</si>
  <si>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</si>
  <si>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</si>
  <si>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</si>
  <si>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</si>
  <si>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</si>
  <si>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</si>
  <si>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</si>
  <si>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</si>
  <si>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</si>
  <si>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</si>
  <si>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</si>
  <si>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</si>
  <si>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</si>
  <si>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</si>
  <si>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</si>
  <si>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</si>
  <si>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</si>
  <si>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</si>
  <si>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</si>
  <si>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</si>
  <si>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</si>
  <si>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</si>
  <si>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</si>
  <si>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</si>
  <si>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</si>
  <si>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</si>
  <si>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</si>
  <si>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</si>
  <si>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</si>
  <si>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</si>
  <si>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</si>
  <si>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</si>
  <si>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</si>
  <si>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</si>
  <si>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</si>
  <si>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</si>
  <si>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</si>
  <si>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</si>
  <si>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</si>
  <si>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</si>
  <si>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</si>
  <si>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</si>
  <si>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</si>
  <si>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</si>
  <si>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</si>
  <si>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</si>
  <si>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</si>
  <si>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</si>
  <si>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</si>
  <si>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</si>
  <si>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</si>
  <si>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</si>
  <si>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</si>
  <si>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</si>
  <si>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</si>
  <si>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</si>
  <si>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</si>
  <si>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</si>
  <si>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</si>
  <si>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</si>
  <si>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</si>
  <si>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</si>
  <si>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</si>
  <si>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</si>
  <si>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</si>
  <si>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</si>
  <si>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</si>
  <si>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</si>
  <si>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</si>
  <si>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</si>
  <si>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</si>
  <si>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</si>
  <si>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</si>
  <si>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</si>
  <si>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</si>
  <si>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</si>
  <si>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</si>
  <si>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</si>
  <si>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</si>
  <si>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</si>
  <si>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</si>
  <si>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</si>
  <si>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</si>
  <si>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</si>
  <si>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</si>
  <si>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</si>
  <si>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</si>
  <si>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</si>
  <si>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</si>
  <si>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</si>
  <si>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</si>
  <si>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</si>
  <si>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</si>
  <si>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</si>
  <si>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</si>
  <si>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</si>
  <si>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</si>
  <si>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</si>
  <si>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</si>
  <si>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</si>
  <si>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</si>
  <si>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</si>
  <si>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</si>
  <si>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</si>
  <si>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</si>
  <si>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</si>
  <si>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</si>
  <si>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</si>
  <si>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</si>
  <si>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</si>
  <si>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</si>
  <si>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</si>
  <si>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</si>
  <si>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</si>
  <si>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</si>
  <si>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</si>
  <si>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</si>
  <si>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</si>
  <si>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</si>
  <si>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</si>
  <si>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</si>
  <si>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</si>
  <si>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</si>
  <si>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</si>
  <si>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</si>
  <si>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</si>
  <si>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</si>
  <si>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</si>
  <si>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</si>
  <si>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</si>
  <si>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</si>
  <si>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</si>
  <si>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</si>
  <si>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</si>
  <si>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</si>
  <si>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</si>
  <si>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</si>
  <si>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</si>
  <si>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</si>
  <si>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</si>
  <si>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</si>
  <si>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</si>
  <si>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</si>
  <si>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</si>
  <si>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</si>
  <si>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</si>
  <si>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</si>
  <si>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</si>
  <si>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</si>
  <si>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</si>
  <si>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</si>
  <si>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</si>
  <si>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</si>
  <si>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</si>
  <si>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</si>
  <si>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</si>
  <si>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</si>
  <si>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</si>
  <si>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</si>
  <si>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</si>
  <si>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</si>
  <si>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</si>
  <si>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</si>
  <si>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</si>
  <si>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</si>
  <si>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</si>
  <si>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</si>
  <si>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</si>
  <si>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</si>
  <si>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</si>
  <si>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</si>
  <si>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</si>
  <si>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</si>
  <si>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</si>
  <si>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</si>
  <si>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</si>
  <si>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</si>
  <si>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</si>
  <si>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</si>
  <si>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</si>
  <si>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</si>
  <si>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</si>
  <si>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</si>
  <si>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</si>
  <si>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</si>
  <si>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</si>
  <si>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</si>
  <si>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</si>
  <si>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</si>
  <si>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</si>
  <si>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</si>
  <si>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</si>
  <si>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</si>
  <si>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</si>
  <si>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</si>
  <si>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</si>
  <si>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</si>
  <si>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</si>
  <si>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</si>
  <si>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</si>
  <si>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</si>
  <si>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</si>
  <si>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</si>
  <si>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</si>
  <si>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</si>
  <si>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</si>
  <si>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</si>
  <si>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</si>
  <si>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</si>
  <si>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</si>
  <si>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</si>
  <si>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</si>
  <si>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</si>
  <si>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</si>
  <si>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</si>
  <si>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</si>
  <si>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</si>
  <si>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</si>
  <si>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</si>
  <si>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</si>
  <si>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</si>
  <si>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</si>
  <si>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</si>
  <si>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</si>
  <si>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</si>
  <si>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</si>
  <si>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</si>
  <si>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</si>
  <si>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</si>
  <si>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</si>
  <si>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</si>
  <si>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</si>
  <si>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</si>
  <si>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</si>
  <si>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</si>
  <si>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</si>
  <si>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</si>
  <si>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</si>
  <si>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</si>
  <si>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</si>
  <si>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</si>
  <si>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</si>
  <si>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</si>
  <si>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</si>
  <si>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</si>
  <si>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</si>
  <si>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</si>
  <si>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</si>
  <si>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</si>
  <si>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</si>
  <si>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</si>
  <si>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</si>
  <si>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</si>
  <si>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</si>
  <si>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</si>
  <si>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</si>
  <si>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</si>
  <si>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</si>
  <si>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</si>
  <si>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</si>
  <si>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</si>
  <si>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</si>
  <si>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</si>
  <si>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</si>
  <si>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</si>
  <si>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</si>
  <si>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</si>
  <si>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</si>
  <si>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</si>
  <si>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</si>
  <si>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</si>
  <si>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</si>
  <si>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</si>
  <si>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</si>
  <si>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</si>
  <si>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</si>
  <si>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</si>
  <si>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</si>
  <si>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</si>
  <si>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</si>
  <si>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</si>
  <si>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</si>
  <si>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</si>
  <si>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</si>
  <si>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</si>
  <si>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</si>
  <si>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</si>
  <si>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</si>
  <si>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</si>
  <si>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</si>
  <si>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</si>
  <si>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</si>
  <si>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</si>
  <si>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</si>
  <si>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</si>
  <si>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</si>
  <si>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</si>
  <si>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</si>
  <si>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</si>
  <si>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</si>
  <si>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</si>
  <si>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</si>
  <si>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</si>
  <si>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</si>
  <si>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</si>
  <si>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</si>
  <si>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</si>
  <si>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</si>
  <si>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</si>
  <si>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</si>
  <si>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</si>
  <si>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</si>
  <si>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</si>
  <si>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</si>
  <si>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</si>
  <si>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</si>
  <si>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</si>
  <si>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</si>
  <si>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</si>
  <si>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</si>
  <si>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</si>
  <si>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</si>
  <si>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</si>
  <si>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</si>
  <si>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</si>
  <si>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</si>
  <si>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</si>
  <si>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</si>
  <si>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</si>
  <si>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</si>
  <si>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</si>
  <si>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</si>
  <si>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</si>
  <si>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</si>
  <si>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</si>
  <si>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</si>
  <si>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</si>
  <si>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</si>
  <si>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</si>
  <si>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</si>
  <si>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</si>
  <si>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</si>
  <si>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</si>
  <si>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</si>
  <si>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</si>
  <si>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</si>
  <si>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</si>
  <si>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</si>
  <si>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</si>
  <si>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</si>
  <si>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</si>
  <si>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</si>
  <si>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</si>
  <si>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</si>
  <si>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</si>
  <si>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</si>
  <si>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</si>
  <si>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</si>
  <si>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</si>
  <si>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</si>
  <si>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</si>
  <si>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</si>
  <si>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</si>
  <si>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</si>
  <si>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</si>
  <si>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</si>
  <si>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</si>
  <si>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</si>
  <si>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</si>
  <si>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</si>
  <si>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</si>
  <si>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</si>
  <si>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</si>
  <si>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</si>
  <si>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</si>
  <si>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</si>
  <si>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</si>
  <si>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</si>
  <si>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</si>
  <si>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</si>
  <si>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</si>
  <si>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</si>
  <si>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</si>
  <si>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</si>
  <si>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</si>
  <si>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</si>
  <si>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</si>
  <si>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</si>
  <si>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</si>
  <si>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</si>
  <si>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</si>
  <si>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</si>
  <si>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</si>
  <si>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</si>
  <si>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</si>
  <si>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</si>
  <si>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</si>
  <si>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</si>
  <si>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</si>
  <si>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</si>
  <si>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</si>
  <si>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</si>
  <si>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</si>
  <si>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</si>
  <si>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</si>
  <si>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</si>
  <si>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</si>
  <si>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</si>
  <si>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</si>
  <si>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</si>
  <si>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</si>
  <si>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</si>
  <si>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</si>
  <si>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</si>
  <si>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</si>
  <si>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</si>
  <si>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</si>
  <si>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</si>
  <si>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</si>
  <si>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</si>
  <si>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</si>
  <si>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</si>
  <si>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</si>
  <si>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</si>
  <si>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</si>
  <si>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</si>
  <si>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</si>
  <si>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</si>
  <si>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</si>
  <si>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</si>
  <si>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</si>
  <si>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</si>
  <si>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</si>
  <si>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</si>
  <si>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</si>
  <si>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</si>
  <si>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</si>
  <si>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</si>
  <si>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</si>
  <si>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</si>
  <si>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</si>
  <si>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</si>
  <si>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</si>
  <si>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</si>
  <si>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</si>
  <si>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</si>
  <si>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</si>
  <si>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</si>
  <si>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</si>
  <si>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</si>
  <si>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</si>
  <si>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</si>
  <si>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</si>
  <si>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</si>
  <si>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</si>
  <si>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</si>
  <si>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</si>
  <si>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</si>
  <si>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</si>
  <si>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</si>
  <si>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</si>
  <si>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</si>
  <si>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</si>
  <si>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</si>
  <si>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</si>
  <si>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</si>
  <si>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</si>
  <si>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</si>
  <si>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</si>
  <si>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</si>
  <si>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</si>
  <si>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</si>
  <si>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</si>
  <si>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</si>
  <si>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</si>
  <si>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</si>
  <si>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</si>
  <si>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</si>
  <si>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</si>
  <si>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</si>
  <si>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</si>
  <si>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</si>
  <si>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</si>
  <si>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</si>
  <si>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</si>
  <si>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</si>
  <si>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</si>
  <si>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</si>
  <si>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</si>
  <si>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</si>
  <si>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</si>
  <si>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</si>
  <si>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</si>
  <si>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</si>
  <si>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</si>
  <si>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</si>
  <si>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</si>
  <si>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</si>
  <si>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</si>
  <si>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</si>
  <si>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</si>
  <si>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</si>
  <si>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</si>
  <si>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</si>
  <si>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</si>
  <si>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</si>
  <si>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</si>
  <si>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</si>
  <si>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</si>
  <si>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</si>
  <si>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</si>
  <si>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</si>
  <si>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</si>
  <si>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</si>
  <si>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</si>
  <si>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</si>
  <si>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</si>
  <si>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</si>
  <si>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</si>
  <si>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</si>
  <si>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</si>
  <si>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</si>
  <si>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</si>
  <si>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</si>
  <si>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</si>
  <si>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</si>
  <si>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</si>
  <si>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</si>
  <si>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</si>
  <si>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</si>
  <si>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</si>
  <si>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</si>
  <si>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</si>
  <si>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</si>
  <si>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</si>
  <si>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</si>
  <si>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</si>
  <si>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</si>
  <si>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</si>
  <si>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</si>
  <si>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</si>
  <si>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</si>
  <si>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</si>
  <si>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</si>
  <si>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</si>
  <si>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</si>
  <si>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</si>
  <si>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</si>
  <si>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</si>
  <si>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</si>
  <si>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</si>
  <si>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</si>
  <si>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</si>
  <si>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</si>
  <si>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</si>
  <si>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</si>
  <si>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</si>
  <si>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</si>
  <si>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</si>
  <si>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</si>
  <si>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</si>
  <si>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</si>
  <si>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</si>
  <si>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</si>
  <si>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</si>
  <si>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</si>
  <si>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</si>
  <si>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</si>
  <si>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</si>
  <si>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</si>
  <si>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</si>
  <si>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</si>
  <si>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</si>
  <si>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</si>
  <si>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</si>
  <si>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</si>
  <si>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</si>
  <si>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</si>
  <si>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</si>
  <si>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</si>
  <si>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</si>
  <si>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</si>
  <si>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</si>
  <si>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</si>
  <si>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</si>
  <si>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</si>
  <si>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</si>
  <si>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</si>
  <si>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</si>
  <si>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</si>
  <si>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</si>
  <si>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</si>
  <si>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</si>
  <si>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</si>
  <si>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</si>
  <si>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</si>
  <si>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</si>
  <si>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</si>
  <si>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</si>
  <si>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</si>
  <si>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</si>
  <si>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</si>
  <si>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</si>
  <si>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</si>
  <si>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</si>
  <si>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</si>
  <si>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</si>
  <si>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</si>
  <si>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</si>
  <si>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</si>
  <si>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</si>
  <si>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</si>
  <si>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</si>
  <si>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</si>
  <si>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</si>
  <si>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</si>
  <si>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</si>
  <si>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</si>
  <si>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</si>
  <si>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</si>
  <si>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</si>
  <si>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</si>
  <si>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</si>
  <si>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</si>
  <si>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</si>
  <si>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</si>
  <si>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</si>
  <si>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</si>
  <si>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</si>
  <si>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</si>
  <si>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</si>
  <si>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</si>
  <si>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</si>
  <si>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</si>
  <si>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</si>
  <si>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</si>
  <si>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</si>
  <si>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</si>
  <si>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</si>
  <si>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</si>
  <si>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</si>
  <si>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</si>
  <si>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</si>
  <si>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</si>
  <si>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</si>
  <si>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</si>
  <si>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</si>
  <si>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</si>
  <si>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</si>
  <si>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</si>
  <si>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</si>
  <si>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</si>
  <si>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</si>
  <si>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</si>
  <si>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</si>
  <si>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</si>
  <si>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</si>
  <si>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</si>
  <si>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</si>
  <si>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</si>
  <si>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</si>
  <si>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</si>
  <si>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</si>
  <si>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</si>
  <si>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</si>
  <si>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</si>
  <si>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</si>
  <si>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</si>
  <si>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</si>
  <si>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</si>
  <si>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</si>
  <si>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</si>
  <si>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</si>
  <si>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</si>
  <si>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</si>
  <si>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</si>
  <si>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</si>
  <si>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</si>
  <si>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</si>
  <si>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</si>
  <si>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</si>
  <si>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</si>
  <si>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</si>
  <si>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</si>
  <si>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</si>
  <si>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</si>
  <si>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</si>
  <si>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</si>
  <si>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</si>
  <si>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</si>
  <si>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</si>
  <si>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</si>
  <si>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</si>
  <si>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</si>
  <si>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</si>
  <si>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</si>
  <si>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</si>
  <si>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</si>
  <si>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</si>
  <si>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</si>
  <si>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</si>
  <si>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</si>
  <si>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</si>
  <si>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</si>
  <si>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</si>
  <si>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</si>
  <si>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</si>
  <si>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</si>
  <si>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</si>
  <si>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</si>
  <si>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</si>
  <si>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</si>
  <si>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</si>
  <si>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</si>
  <si>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</si>
  <si>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</si>
  <si>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</si>
  <si>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</si>
  <si>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</si>
  <si>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</si>
  <si>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</si>
  <si>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</si>
  <si>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</si>
  <si>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</si>
  <si>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</si>
  <si>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</si>
  <si>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</si>
  <si>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</si>
  <si>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</si>
  <si>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</si>
  <si>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</si>
  <si>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</si>
  <si>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</si>
  <si>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</si>
  <si>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</si>
  <si>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</si>
  <si>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</si>
  <si>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</si>
  <si>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</si>
  <si>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</si>
  <si>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</si>
  <si>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</si>
  <si>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</si>
  <si>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</si>
  <si>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</si>
  <si>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</si>
  <si>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</si>
  <si>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</si>
  <si>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</si>
  <si>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</si>
  <si>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NACIONAL DE SERVICIO SOCIAL</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</si>
  <si>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</si>
  <si>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</si>
  <si>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</si>
  <si>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</si>
  <si>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</si>
  <si>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</si>
  <si>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</si>
  <si>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</si>
  <si>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</si>
  <si>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</si>
  <si>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</si>
  <si>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</si>
  <si>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</si>
  <si>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</si>
  <si>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</si>
  <si>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</si>
  <si>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</si>
  <si>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</si>
  <si>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</si>
  <si>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</si>
  <si>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</si>
  <si>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</si>
  <si>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</si>
  <si>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</si>
  <si>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</si>
  <si>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</si>
  <si>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</si>
  <si>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</si>
  <si>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</si>
  <si>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</si>
  <si>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</si>
  <si>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</si>
  <si>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</si>
  <si>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</si>
  <si>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</si>
  <si>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</si>
  <si>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</si>
  <si>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</si>
  <si>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</si>
  <si>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</si>
  <si>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</si>
  <si>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</si>
  <si>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</si>
  <si>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</si>
  <si>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</si>
  <si>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</si>
  <si>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</si>
  <si>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</si>
  <si>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</si>
  <si>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</si>
  <si>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</si>
  <si>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</si>
  <si>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</si>
  <si>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</si>
  <si>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</si>
  <si>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</si>
  <si>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</si>
  <si>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</si>
  <si>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</si>
  <si>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</si>
  <si>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</si>
  <si>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</si>
  <si>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</si>
  <si>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</si>
  <si>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</si>
  <si>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</si>
  <si>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</si>
  <si>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</si>
  <si>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</si>
  <si>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</si>
  <si>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</si>
  <si>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</si>
  <si>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</si>
  <si>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</si>
  <si>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</si>
  <si>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</si>
  <si>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</si>
  <si>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</si>
  <si>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</si>
  <si>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</si>
  <si>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</si>
  <si>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</si>
  <si>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</si>
  <si>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</si>
  <si>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</si>
  <si>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</si>
  <si>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</si>
  <si>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</si>
  <si>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</si>
  <si>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</si>
  <si>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</si>
  <si>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</si>
  <si>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t>
  </si>
  <si>
    <t>alianzacom2017@hotmail.com</t>
  </si>
  <si>
    <t>3176424067</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</si>
  <si>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</si>
  <si>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</si>
  <si>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</si>
  <si>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</si>
  <si>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</si>
  <si>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</si>
  <si>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</si>
  <si>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</si>
  <si>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</si>
  <si>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</si>
  <si>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</si>
  <si>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</si>
  <si>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WALE KERU IPSI</t>
  </si>
  <si>
    <t>0002-03-2017</t>
  </si>
  <si>
    <t>0002-02-2013</t>
  </si>
  <si>
    <t>001-01-2014</t>
  </si>
  <si>
    <t>001/08/2015</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</si>
  <si>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</si>
  <si>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</si>
  <si>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</si>
  <si>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</si>
  <si>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</si>
  <si>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</si>
  <si>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</si>
  <si>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</si>
  <si>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</si>
  <si>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</si>
  <si>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</si>
  <si>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</si>
  <si>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REALIZAR ACOMPAÑAMIENTO EN LA ATENCION INTEGRAL A NIÑOS Y NIÑAS MENORES DE 5 AÑOS A TRAVES DE ACTIVODADES DE RECUPERACIÓN NUTRICIONAL, PSICOSOCIAL Y LUDICOPEDAGOGICAS</t>
  </si>
  <si>
    <t>GERMAN ARRIETA ANGEL</t>
  </si>
  <si>
    <t>CRA 19  No. 28 A  - 47 SINCELEJO</t>
  </si>
  <si>
    <t>3017557389</t>
  </si>
  <si>
    <t>funsis6025@gmail.com</t>
  </si>
  <si>
    <t>2021-20-10000725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</si>
</sst>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C7" zoomScale="60" zoomScaleNormal="6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44194.866893287035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2" t="str">
        <f>HYPERLINK("#Integrante_1!A109","CAPACIDAD RESIDUAL")</f>
        <v>CAPACIDAD RESIDUAL</v>
      </c>
      <c r="F8" s="203"/>
      <c r="G8" s="20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2" t="str">
        <f>HYPERLINK("#Integrante_1!A162","TALENTO HUMANO")</f>
        <v>TALENTO HUMANO</v>
      </c>
      <c r="F9" s="203"/>
      <c r="G9" s="20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2" t="str">
        <f>HYPERLINK("#Integrante_1!F162","INFRAESTRUCTURA")</f>
        <v>INFRAESTRUCTURA</v>
      </c>
      <c r="F10" s="203"/>
      <c r="G10" s="20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825002721</v>
      </c>
      <c r="C20" s="5"/>
      <c r="D20" s="74"/>
      <c r="E20" s="154" t="s">
        <v>2669</v>
      </c>
      <c r="F20" s="188" t="s">
        <v>2681</v>
      </c>
      <c r="G20" s="5"/>
      <c r="H20" s="205"/>
      <c r="I20" s="143" t="s">
        <v>459</v>
      </c>
      <c r="J20" s="144" t="s">
        <v>475</v>
      </c>
      <c r="K20" s="145">
        <v>1803033057</v>
      </c>
      <c r="L20" s="146">
        <v>44197</v>
      </c>
      <c r="M20" s="146">
        <v>44561</v>
      </c>
      <c r="N20" s="129">
        <f>+(M20-L20)/30</f>
        <v>12.133333333333333</v>
      </c>
      <c r="O20" s="132"/>
      <c r="U20" s="128"/>
      <c r="V20" s="107">
        <f ca="1">NOW()</f>
        <v>44194.866893287035</v>
      </c>
      <c r="W20" s="107">
        <f ca="1">NOW()</f>
        <v>44194.866893287035</v>
      </c>
    </row>
    <row r="21" spans="1:23" ht="30" customHeight="1" outlineLevel="1" x14ac:dyDescent="0.25">
      <c r="A21" s="9"/>
      <c r="B21" s="72"/>
      <c r="C21" s="5"/>
      <c r="D21" s="5"/>
      <c r="E21" s="5"/>
      <c r="F21" s="5"/>
      <c r="G21" s="5"/>
      <c r="H21" s="71"/>
      <c r="I21" s="143" t="s">
        <v>459</v>
      </c>
      <c r="J21" s="144" t="s">
        <v>475</v>
      </c>
      <c r="K21" s="145"/>
      <c r="L21" s="146"/>
      <c r="M21" s="146"/>
      <c r="N21" s="129">
        <f t="shared" ref="N21:N35" si="0">+(M21-L21)/30</f>
        <v>0</v>
      </c>
      <c r="O21" s="133"/>
    </row>
    <row r="22" spans="1:23" ht="30" customHeight="1" outlineLevel="1" x14ac:dyDescent="0.25">
      <c r="A22" s="9"/>
      <c r="B22" s="72"/>
      <c r="C22" s="5"/>
      <c r="D22" s="5"/>
      <c r="E22" s="5"/>
      <c r="F22" s="5"/>
      <c r="G22" s="5"/>
      <c r="H22" s="71"/>
      <c r="I22" s="143"/>
      <c r="J22" s="144"/>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ORGANIZACION DE SERVICIO SOCIAL ALIANZA COMUNITARIA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43452</v>
      </c>
      <c r="F48" s="139">
        <v>43920</v>
      </c>
      <c r="G48" s="166">
        <f>IF(AND(E48&lt;&gt;"",F48&lt;&gt;""),((F48-E48)/30),"")</f>
        <v>15.6</v>
      </c>
      <c r="H48" s="117" t="s">
        <v>2753</v>
      </c>
      <c r="I48" s="116" t="s">
        <v>1154</v>
      </c>
      <c r="J48" s="116" t="s">
        <v>704</v>
      </c>
      <c r="K48" s="118">
        <v>3332534985</v>
      </c>
      <c r="L48" s="119" t="s">
        <v>1148</v>
      </c>
      <c r="M48" s="113">
        <v>1</v>
      </c>
      <c r="N48" s="112" t="s">
        <v>2639</v>
      </c>
      <c r="O48" s="112" t="s">
        <v>1148</v>
      </c>
      <c r="P48" s="80"/>
    </row>
    <row r="49" spans="1:16" s="6" customFormat="1" ht="24.75" customHeight="1" x14ac:dyDescent="0.25">
      <c r="A49" s="137">
        <v>2</v>
      </c>
      <c r="B49" s="117" t="s">
        <v>2682</v>
      </c>
      <c r="C49" s="119" t="s">
        <v>31</v>
      </c>
      <c r="D49" s="116"/>
      <c r="E49" s="139"/>
      <c r="F49" s="139"/>
      <c r="G49" s="166" t="str">
        <f t="shared" ref="G49:G107" si="2">IF(AND(E49&lt;&gt;"",F49&lt;&gt;""),((F49-E49)/30),"")</f>
        <v/>
      </c>
      <c r="H49" s="117"/>
      <c r="I49" s="116" t="s">
        <v>1154</v>
      </c>
      <c r="J49" s="116" t="s">
        <v>699</v>
      </c>
      <c r="K49" s="118"/>
      <c r="L49" s="119"/>
      <c r="M49" s="113"/>
      <c r="N49" s="112"/>
      <c r="O49" s="112"/>
      <c r="P49" s="80"/>
    </row>
    <row r="50" spans="1:16" s="6" customFormat="1" ht="24.75" customHeight="1" x14ac:dyDescent="0.25">
      <c r="A50" s="137">
        <v>3</v>
      </c>
      <c r="B50" s="117" t="s">
        <v>2682</v>
      </c>
      <c r="C50" s="119" t="s">
        <v>31</v>
      </c>
      <c r="D50" s="116"/>
      <c r="E50" s="139"/>
      <c r="F50" s="139"/>
      <c r="G50" s="166" t="str">
        <f t="shared" si="2"/>
        <v/>
      </c>
      <c r="H50" s="115"/>
      <c r="I50" s="116" t="s">
        <v>1154</v>
      </c>
      <c r="J50" s="116" t="s">
        <v>703</v>
      </c>
      <c r="K50" s="118"/>
      <c r="L50" s="119"/>
      <c r="M50" s="113"/>
      <c r="N50" s="112"/>
      <c r="O50" s="112"/>
      <c r="P50" s="80"/>
    </row>
    <row r="51" spans="1:16" s="6" customFormat="1" ht="24.75" customHeight="1" outlineLevel="1" x14ac:dyDescent="0.25">
      <c r="A51" s="137">
        <v>4</v>
      </c>
      <c r="B51" s="117" t="s">
        <v>2682</v>
      </c>
      <c r="C51" s="119" t="s">
        <v>31</v>
      </c>
      <c r="D51" s="116"/>
      <c r="E51" s="139"/>
      <c r="F51" s="139"/>
      <c r="G51" s="166" t="str">
        <f t="shared" si="2"/>
        <v/>
      </c>
      <c r="H51" s="117"/>
      <c r="I51" s="116" t="s">
        <v>1154</v>
      </c>
      <c r="J51" s="116" t="s">
        <v>708</v>
      </c>
      <c r="K51" s="118"/>
      <c r="L51" s="119"/>
      <c r="M51" s="113"/>
      <c r="N51" s="112"/>
      <c r="O51" s="112"/>
      <c r="P51" s="80"/>
    </row>
    <row r="52" spans="1:16" s="7" customFormat="1" ht="24.75" customHeight="1" outlineLevel="1" x14ac:dyDescent="0.25">
      <c r="A52" s="138">
        <v>5</v>
      </c>
      <c r="B52" s="117" t="s">
        <v>2682</v>
      </c>
      <c r="C52" s="119" t="s">
        <v>31</v>
      </c>
      <c r="D52" s="116"/>
      <c r="E52" s="139"/>
      <c r="F52" s="139"/>
      <c r="G52" s="166" t="str">
        <f t="shared" si="2"/>
        <v/>
      </c>
      <c r="H52" s="115"/>
      <c r="I52" s="116" t="s">
        <v>1154</v>
      </c>
      <c r="J52" s="116" t="s">
        <v>253</v>
      </c>
      <c r="K52" s="118"/>
      <c r="L52" s="119"/>
      <c r="M52" s="113"/>
      <c r="N52" s="112"/>
      <c r="O52" s="112"/>
      <c r="P52" s="81"/>
    </row>
    <row r="53" spans="1:16" s="7" customFormat="1" ht="24.75" customHeight="1" outlineLevel="1" x14ac:dyDescent="0.25">
      <c r="A53" s="138">
        <v>6</v>
      </c>
      <c r="B53" s="117" t="s">
        <v>2682</v>
      </c>
      <c r="C53" s="119" t="s">
        <v>31</v>
      </c>
      <c r="D53" s="116"/>
      <c r="E53" s="139"/>
      <c r="F53" s="139"/>
      <c r="G53" s="166" t="str">
        <f t="shared" si="2"/>
        <v/>
      </c>
      <c r="H53" s="115"/>
      <c r="I53" s="116" t="s">
        <v>1154</v>
      </c>
      <c r="J53" s="116" t="s">
        <v>705</v>
      </c>
      <c r="K53" s="118"/>
      <c r="L53" s="119"/>
      <c r="M53" s="113"/>
      <c r="N53" s="112"/>
      <c r="O53" s="112"/>
      <c r="P53" s="81"/>
    </row>
    <row r="54" spans="1:16" s="7" customFormat="1" ht="24.75" customHeight="1" outlineLevel="1" x14ac:dyDescent="0.25">
      <c r="A54" s="138">
        <v>7</v>
      </c>
      <c r="B54" s="117" t="s">
        <v>2682</v>
      </c>
      <c r="C54" s="119" t="s">
        <v>31</v>
      </c>
      <c r="D54" s="116" t="s">
        <v>2684</v>
      </c>
      <c r="E54" s="139" t="s">
        <v>2685</v>
      </c>
      <c r="F54" s="139" t="s">
        <v>2686</v>
      </c>
      <c r="G54" s="166">
        <f t="shared" si="2"/>
        <v>11.566666666666666</v>
      </c>
      <c r="H54" s="117" t="s">
        <v>2754</v>
      </c>
      <c r="I54" s="116" t="s">
        <v>1154</v>
      </c>
      <c r="J54" s="116" t="s">
        <v>706</v>
      </c>
      <c r="K54" s="114">
        <v>565252074</v>
      </c>
      <c r="L54" s="119" t="s">
        <v>1148</v>
      </c>
      <c r="M54" s="113">
        <v>1</v>
      </c>
      <c r="N54" s="112" t="s">
        <v>2639</v>
      </c>
      <c r="O54" s="112" t="s">
        <v>1148</v>
      </c>
      <c r="P54" s="81"/>
    </row>
    <row r="55" spans="1:16" s="7" customFormat="1" ht="24.75" customHeight="1" outlineLevel="1" x14ac:dyDescent="0.25">
      <c r="A55" s="138">
        <v>8</v>
      </c>
      <c r="B55" s="117" t="s">
        <v>2682</v>
      </c>
      <c r="C55" s="119" t="s">
        <v>31</v>
      </c>
      <c r="D55" s="116" t="s">
        <v>2687</v>
      </c>
      <c r="E55" s="139" t="s">
        <v>2688</v>
      </c>
      <c r="F55" s="139" t="s">
        <v>2689</v>
      </c>
      <c r="G55" s="166">
        <f t="shared" si="2"/>
        <v>4.4333333333333336</v>
      </c>
      <c r="H55" s="117" t="s">
        <v>2755</v>
      </c>
      <c r="I55" s="116" t="s">
        <v>1154</v>
      </c>
      <c r="J55" s="116" t="s">
        <v>699</v>
      </c>
      <c r="K55" s="114">
        <v>232474302</v>
      </c>
      <c r="L55" s="119" t="s">
        <v>1148</v>
      </c>
      <c r="M55" s="113">
        <v>1</v>
      </c>
      <c r="N55" s="112" t="s">
        <v>27</v>
      </c>
      <c r="O55" s="112" t="s">
        <v>26</v>
      </c>
      <c r="P55" s="81"/>
    </row>
    <row r="56" spans="1:16" s="7" customFormat="1" ht="24.75" customHeight="1" outlineLevel="1" x14ac:dyDescent="0.25">
      <c r="A56" s="138">
        <v>9</v>
      </c>
      <c r="B56" s="117" t="s">
        <v>2682</v>
      </c>
      <c r="C56" s="119" t="s">
        <v>31</v>
      </c>
      <c r="D56" s="116" t="s">
        <v>2690</v>
      </c>
      <c r="E56" s="139" t="s">
        <v>2688</v>
      </c>
      <c r="F56" s="139" t="s">
        <v>2689</v>
      </c>
      <c r="G56" s="166">
        <f t="shared" si="2"/>
        <v>4.4333333333333336</v>
      </c>
      <c r="H56" s="117" t="s">
        <v>2756</v>
      </c>
      <c r="I56" s="116" t="s">
        <v>1154</v>
      </c>
      <c r="J56" s="116" t="s">
        <v>706</v>
      </c>
      <c r="K56" s="114">
        <v>235362960</v>
      </c>
      <c r="L56" s="119" t="s">
        <v>1148</v>
      </c>
      <c r="M56" s="113">
        <v>1</v>
      </c>
      <c r="N56" s="112" t="s">
        <v>27</v>
      </c>
      <c r="O56" s="112" t="s">
        <v>26</v>
      </c>
      <c r="P56" s="81"/>
    </row>
    <row r="57" spans="1:16" s="7" customFormat="1" ht="24.75" customHeight="1" outlineLevel="1" x14ac:dyDescent="0.25">
      <c r="A57" s="138">
        <v>10</v>
      </c>
      <c r="B57" s="117" t="s">
        <v>2682</v>
      </c>
      <c r="C57" s="119" t="s">
        <v>31</v>
      </c>
      <c r="D57" s="116" t="s">
        <v>2691</v>
      </c>
      <c r="E57" s="139" t="s">
        <v>2692</v>
      </c>
      <c r="F57" s="139" t="s">
        <v>2693</v>
      </c>
      <c r="G57" s="166">
        <f t="shared" si="2"/>
        <v>8.4666666666666668</v>
      </c>
      <c r="H57" s="117" t="s">
        <v>2757</v>
      </c>
      <c r="I57" s="116" t="s">
        <v>1154</v>
      </c>
      <c r="J57" s="116" t="s">
        <v>699</v>
      </c>
      <c r="K57" s="118">
        <v>4835883612</v>
      </c>
      <c r="L57" s="119" t="s">
        <v>1148</v>
      </c>
      <c r="M57" s="113">
        <v>1</v>
      </c>
      <c r="N57" s="65" t="s">
        <v>27</v>
      </c>
      <c r="O57" s="65" t="s">
        <v>26</v>
      </c>
      <c r="P57" s="81"/>
    </row>
    <row r="58" spans="1:16" s="7" customFormat="1" ht="24.75" customHeight="1" outlineLevel="1" x14ac:dyDescent="0.25">
      <c r="A58" s="138">
        <v>11</v>
      </c>
      <c r="B58" s="117" t="s">
        <v>2682</v>
      </c>
      <c r="C58" s="119" t="s">
        <v>31</v>
      </c>
      <c r="D58" s="116"/>
      <c r="E58" s="139"/>
      <c r="F58" s="139"/>
      <c r="G58" s="166" t="str">
        <f t="shared" si="2"/>
        <v/>
      </c>
      <c r="H58" s="117"/>
      <c r="I58" s="116" t="s">
        <v>1154</v>
      </c>
      <c r="J58" s="116" t="s">
        <v>703</v>
      </c>
      <c r="K58" s="118"/>
      <c r="L58" s="119"/>
      <c r="M58" s="67"/>
      <c r="N58" s="65"/>
      <c r="O58" s="65"/>
      <c r="P58" s="81"/>
    </row>
    <row r="59" spans="1:16" s="7" customFormat="1" ht="24.75" customHeight="1" outlineLevel="1" x14ac:dyDescent="0.25">
      <c r="A59" s="138">
        <v>12</v>
      </c>
      <c r="B59" s="117" t="s">
        <v>2682</v>
      </c>
      <c r="C59" s="119" t="s">
        <v>31</v>
      </c>
      <c r="D59" s="116" t="s">
        <v>2694</v>
      </c>
      <c r="E59" s="139" t="s">
        <v>2695</v>
      </c>
      <c r="F59" s="139" t="s">
        <v>2696</v>
      </c>
      <c r="G59" s="166">
        <f t="shared" si="2"/>
        <v>3</v>
      </c>
      <c r="H59" s="117" t="s">
        <v>2757</v>
      </c>
      <c r="I59" s="116" t="s">
        <v>1154</v>
      </c>
      <c r="J59" s="116" t="s">
        <v>699</v>
      </c>
      <c r="K59" s="118">
        <v>1859692981</v>
      </c>
      <c r="L59" s="119" t="s">
        <v>1148</v>
      </c>
      <c r="M59" s="67">
        <v>1</v>
      </c>
      <c r="N59" s="65" t="s">
        <v>2639</v>
      </c>
      <c r="O59" s="65" t="s">
        <v>1148</v>
      </c>
      <c r="P59" s="81"/>
    </row>
    <row r="60" spans="1:16" s="7" customFormat="1" ht="24.75" customHeight="1" outlineLevel="1" x14ac:dyDescent="0.25">
      <c r="A60" s="138">
        <v>13</v>
      </c>
      <c r="B60" s="117" t="s">
        <v>2682</v>
      </c>
      <c r="C60" s="119" t="s">
        <v>31</v>
      </c>
      <c r="D60" s="116"/>
      <c r="E60" s="139"/>
      <c r="F60" s="139"/>
      <c r="G60" s="166" t="str">
        <f t="shared" si="2"/>
        <v/>
      </c>
      <c r="H60" s="117"/>
      <c r="I60" s="116" t="s">
        <v>1154</v>
      </c>
      <c r="J60" s="116" t="s">
        <v>703</v>
      </c>
      <c r="K60" s="118"/>
      <c r="L60" s="119"/>
      <c r="M60" s="67"/>
      <c r="N60" s="65"/>
      <c r="O60" s="65"/>
      <c r="P60" s="81"/>
    </row>
    <row r="61" spans="1:16" s="7" customFormat="1" ht="24.75" customHeight="1" outlineLevel="1" x14ac:dyDescent="0.25">
      <c r="A61" s="138">
        <v>14</v>
      </c>
      <c r="B61" s="117" t="s">
        <v>2682</v>
      </c>
      <c r="C61" s="119" t="s">
        <v>31</v>
      </c>
      <c r="D61" s="116" t="s">
        <v>2697</v>
      </c>
      <c r="E61" s="139" t="s">
        <v>2698</v>
      </c>
      <c r="F61" s="139" t="s">
        <v>2699</v>
      </c>
      <c r="G61" s="166">
        <f t="shared" si="2"/>
        <v>4.0333333333333332</v>
      </c>
      <c r="H61" s="117" t="s">
        <v>2758</v>
      </c>
      <c r="I61" s="116" t="s">
        <v>1154</v>
      </c>
      <c r="J61" s="116" t="s">
        <v>708</v>
      </c>
      <c r="K61" s="118">
        <v>300738317</v>
      </c>
      <c r="L61" s="119" t="s">
        <v>1148</v>
      </c>
      <c r="M61" s="67">
        <v>1</v>
      </c>
      <c r="N61" s="65" t="s">
        <v>27</v>
      </c>
      <c r="O61" s="65" t="s">
        <v>26</v>
      </c>
      <c r="P61" s="81"/>
    </row>
    <row r="62" spans="1:16" s="7" customFormat="1" ht="24.75" customHeight="1" outlineLevel="1" x14ac:dyDescent="0.25">
      <c r="A62" s="138">
        <v>15</v>
      </c>
      <c r="B62" s="117" t="s">
        <v>2682</v>
      </c>
      <c r="C62" s="119" t="s">
        <v>31</v>
      </c>
      <c r="D62" s="116" t="s">
        <v>2700</v>
      </c>
      <c r="E62" s="139" t="s">
        <v>2701</v>
      </c>
      <c r="F62" s="139" t="s">
        <v>2702</v>
      </c>
      <c r="G62" s="166">
        <f t="shared" si="2"/>
        <v>11.2</v>
      </c>
      <c r="H62" s="117" t="s">
        <v>2759</v>
      </c>
      <c r="I62" s="116" t="s">
        <v>1154</v>
      </c>
      <c r="J62" s="116" t="s">
        <v>708</v>
      </c>
      <c r="K62" s="118">
        <v>412967794</v>
      </c>
      <c r="L62" s="119" t="s">
        <v>1148</v>
      </c>
      <c r="M62" s="113">
        <v>1</v>
      </c>
      <c r="N62" s="65" t="s">
        <v>27</v>
      </c>
      <c r="O62" s="65" t="s">
        <v>26</v>
      </c>
      <c r="P62" s="81"/>
    </row>
    <row r="63" spans="1:16" s="7" customFormat="1" ht="24.75" customHeight="1" outlineLevel="1" x14ac:dyDescent="0.25">
      <c r="A63" s="138">
        <v>16</v>
      </c>
      <c r="B63" s="117" t="s">
        <v>2682</v>
      </c>
      <c r="C63" s="119" t="s">
        <v>31</v>
      </c>
      <c r="D63" s="116" t="s">
        <v>2703</v>
      </c>
      <c r="E63" s="139" t="s">
        <v>2704</v>
      </c>
      <c r="F63" s="139" t="s">
        <v>2705</v>
      </c>
      <c r="G63" s="166">
        <f t="shared" si="2"/>
        <v>12.666666666666666</v>
      </c>
      <c r="H63" s="117" t="s">
        <v>2758</v>
      </c>
      <c r="I63" s="116" t="s">
        <v>1154</v>
      </c>
      <c r="J63" s="116" t="s">
        <v>708</v>
      </c>
      <c r="K63" s="118">
        <v>429851665</v>
      </c>
      <c r="L63" s="119" t="s">
        <v>1148</v>
      </c>
      <c r="M63" s="113">
        <v>1</v>
      </c>
      <c r="N63" s="119" t="s">
        <v>27</v>
      </c>
      <c r="O63" s="119" t="s">
        <v>26</v>
      </c>
      <c r="P63" s="81"/>
    </row>
    <row r="64" spans="1:16" s="7" customFormat="1" ht="24.75" customHeight="1" outlineLevel="1" x14ac:dyDescent="0.25">
      <c r="A64" s="138">
        <v>17</v>
      </c>
      <c r="B64" s="117" t="s">
        <v>2682</v>
      </c>
      <c r="C64" s="119" t="s">
        <v>31</v>
      </c>
      <c r="D64" s="116" t="s">
        <v>2706</v>
      </c>
      <c r="E64" s="139" t="s">
        <v>2707</v>
      </c>
      <c r="F64" s="139" t="s">
        <v>2708</v>
      </c>
      <c r="G64" s="166">
        <f t="shared" si="2"/>
        <v>11.6</v>
      </c>
      <c r="H64" s="117" t="s">
        <v>2760</v>
      </c>
      <c r="I64" s="116" t="s">
        <v>1154</v>
      </c>
      <c r="J64" s="116" t="s">
        <v>708</v>
      </c>
      <c r="K64" s="118">
        <v>327688272</v>
      </c>
      <c r="L64" s="119" t="s">
        <v>1148</v>
      </c>
      <c r="M64" s="113">
        <v>1</v>
      </c>
      <c r="N64" s="119" t="s">
        <v>27</v>
      </c>
      <c r="O64" s="119" t="s">
        <v>26</v>
      </c>
      <c r="P64" s="81"/>
    </row>
    <row r="65" spans="1:16" s="7" customFormat="1" ht="24.75" customHeight="1" outlineLevel="1" x14ac:dyDescent="0.25">
      <c r="A65" s="138">
        <v>18</v>
      </c>
      <c r="B65" s="117" t="s">
        <v>2682</v>
      </c>
      <c r="C65" s="119" t="s">
        <v>31</v>
      </c>
      <c r="D65" s="116" t="s">
        <v>2709</v>
      </c>
      <c r="E65" s="139" t="s">
        <v>2710</v>
      </c>
      <c r="F65" s="139" t="s">
        <v>2711</v>
      </c>
      <c r="G65" s="166">
        <f t="shared" si="2"/>
        <v>11.633333333333333</v>
      </c>
      <c r="H65" s="117" t="s">
        <v>2761</v>
      </c>
      <c r="I65" s="116" t="s">
        <v>1154</v>
      </c>
      <c r="J65" s="116" t="s">
        <v>708</v>
      </c>
      <c r="K65" s="118">
        <v>117309368</v>
      </c>
      <c r="L65" s="119" t="s">
        <v>1148</v>
      </c>
      <c r="M65" s="113">
        <v>1</v>
      </c>
      <c r="N65" s="119" t="s">
        <v>27</v>
      </c>
      <c r="O65" s="119" t="s">
        <v>26</v>
      </c>
      <c r="P65" s="81"/>
    </row>
    <row r="66" spans="1:16" s="7" customFormat="1" ht="24.75" customHeight="1" outlineLevel="1" x14ac:dyDescent="0.25">
      <c r="A66" s="138">
        <v>19</v>
      </c>
      <c r="B66" s="117" t="s">
        <v>2682</v>
      </c>
      <c r="C66" s="119" t="s">
        <v>31</v>
      </c>
      <c r="D66" s="116" t="s">
        <v>2712</v>
      </c>
      <c r="E66" s="139" t="s">
        <v>2713</v>
      </c>
      <c r="F66" s="139" t="s">
        <v>2714</v>
      </c>
      <c r="G66" s="166">
        <f t="shared" si="2"/>
        <v>6.1</v>
      </c>
      <c r="H66" s="117" t="s">
        <v>2762</v>
      </c>
      <c r="I66" s="116" t="s">
        <v>1154</v>
      </c>
      <c r="J66" s="116" t="s">
        <v>708</v>
      </c>
      <c r="K66" s="118">
        <v>104032226</v>
      </c>
      <c r="L66" s="119" t="s">
        <v>1148</v>
      </c>
      <c r="M66" s="113">
        <v>1</v>
      </c>
      <c r="N66" s="119" t="s">
        <v>27</v>
      </c>
      <c r="O66" s="119" t="s">
        <v>26</v>
      </c>
      <c r="P66" s="81"/>
    </row>
    <row r="67" spans="1:16" s="7" customFormat="1" ht="24.75" customHeight="1" outlineLevel="1" x14ac:dyDescent="0.25">
      <c r="A67" s="138">
        <v>20</v>
      </c>
      <c r="B67" s="117" t="s">
        <v>2682</v>
      </c>
      <c r="C67" s="119" t="s">
        <v>31</v>
      </c>
      <c r="D67" s="116" t="s">
        <v>2715</v>
      </c>
      <c r="E67" s="139" t="s">
        <v>2716</v>
      </c>
      <c r="F67" s="139" t="s">
        <v>2717</v>
      </c>
      <c r="G67" s="166">
        <f t="shared" si="2"/>
        <v>11.933333333333334</v>
      </c>
      <c r="H67" s="117" t="s">
        <v>2763</v>
      </c>
      <c r="I67" s="116" t="s">
        <v>1154</v>
      </c>
      <c r="J67" s="116" t="s">
        <v>708</v>
      </c>
      <c r="K67" s="118">
        <v>207513804</v>
      </c>
      <c r="L67" s="119" t="s">
        <v>1148</v>
      </c>
      <c r="M67" s="113">
        <v>1</v>
      </c>
      <c r="N67" s="119" t="s">
        <v>27</v>
      </c>
      <c r="O67" s="119" t="s">
        <v>26</v>
      </c>
      <c r="P67" s="81"/>
    </row>
    <row r="68" spans="1:16" s="7" customFormat="1" ht="24.75" customHeight="1" outlineLevel="1" x14ac:dyDescent="0.25">
      <c r="A68" s="137">
        <v>21</v>
      </c>
      <c r="B68" s="117" t="s">
        <v>2682</v>
      </c>
      <c r="C68" s="119" t="s">
        <v>31</v>
      </c>
      <c r="D68" s="116" t="s">
        <v>2718</v>
      </c>
      <c r="E68" s="139" t="s">
        <v>2719</v>
      </c>
      <c r="F68" s="139" t="s">
        <v>2720</v>
      </c>
      <c r="G68" s="166">
        <f t="shared" si="2"/>
        <v>11.733333333333333</v>
      </c>
      <c r="H68" s="117" t="s">
        <v>2764</v>
      </c>
      <c r="I68" s="116" t="s">
        <v>1154</v>
      </c>
      <c r="J68" s="116" t="s">
        <v>708</v>
      </c>
      <c r="K68" s="118">
        <v>175216750</v>
      </c>
      <c r="L68" s="119" t="s">
        <v>1148</v>
      </c>
      <c r="M68" s="113">
        <v>1</v>
      </c>
      <c r="N68" s="119" t="s">
        <v>27</v>
      </c>
      <c r="O68" s="119" t="s">
        <v>26</v>
      </c>
      <c r="P68" s="81"/>
    </row>
    <row r="69" spans="1:16" s="7" customFormat="1" ht="24.75" customHeight="1" outlineLevel="1" x14ac:dyDescent="0.25">
      <c r="A69" s="137">
        <v>22</v>
      </c>
      <c r="B69" s="117" t="s">
        <v>2682</v>
      </c>
      <c r="C69" s="119" t="s">
        <v>31</v>
      </c>
      <c r="D69" s="116" t="s">
        <v>2721</v>
      </c>
      <c r="E69" s="139" t="s">
        <v>2722</v>
      </c>
      <c r="F69" s="139" t="s">
        <v>2723</v>
      </c>
      <c r="G69" s="166">
        <f t="shared" si="2"/>
        <v>4.0999999999999996</v>
      </c>
      <c r="H69" s="117" t="s">
        <v>2765</v>
      </c>
      <c r="I69" s="116" t="s">
        <v>1154</v>
      </c>
      <c r="J69" s="116" t="s">
        <v>708</v>
      </c>
      <c r="K69" s="118">
        <v>223467620</v>
      </c>
      <c r="L69" s="119" t="s">
        <v>1148</v>
      </c>
      <c r="M69" s="113">
        <v>1</v>
      </c>
      <c r="N69" s="119" t="s">
        <v>27</v>
      </c>
      <c r="O69" s="119" t="s">
        <v>26</v>
      </c>
      <c r="P69" s="81"/>
    </row>
    <row r="70" spans="1:16" s="7" customFormat="1" ht="24.75" customHeight="1" outlineLevel="1" x14ac:dyDescent="0.25">
      <c r="A70" s="137">
        <v>23</v>
      </c>
      <c r="B70" s="117" t="s">
        <v>2682</v>
      </c>
      <c r="C70" s="119" t="s">
        <v>31</v>
      </c>
      <c r="D70" s="116" t="s">
        <v>2724</v>
      </c>
      <c r="E70" s="139" t="s">
        <v>2725</v>
      </c>
      <c r="F70" s="139" t="s">
        <v>2726</v>
      </c>
      <c r="G70" s="166">
        <f t="shared" si="2"/>
        <v>12.1</v>
      </c>
      <c r="H70" s="117" t="s">
        <v>2765</v>
      </c>
      <c r="I70" s="116" t="s">
        <v>1154</v>
      </c>
      <c r="J70" s="116" t="s">
        <v>708</v>
      </c>
      <c r="K70" s="118">
        <v>189470112</v>
      </c>
      <c r="L70" s="119" t="s">
        <v>1148</v>
      </c>
      <c r="M70" s="113">
        <v>1</v>
      </c>
      <c r="N70" s="119" t="s">
        <v>27</v>
      </c>
      <c r="O70" s="119" t="s">
        <v>26</v>
      </c>
      <c r="P70" s="81"/>
    </row>
    <row r="71" spans="1:16" s="7" customFormat="1" ht="24.75" customHeight="1" outlineLevel="1" x14ac:dyDescent="0.25">
      <c r="A71" s="137">
        <v>24</v>
      </c>
      <c r="B71" s="117" t="s">
        <v>2682</v>
      </c>
      <c r="C71" s="119" t="s">
        <v>31</v>
      </c>
      <c r="D71" s="116" t="s">
        <v>2727</v>
      </c>
      <c r="E71" s="139" t="s">
        <v>2728</v>
      </c>
      <c r="F71" s="139" t="s">
        <v>2726</v>
      </c>
      <c r="G71" s="166">
        <f t="shared" si="2"/>
        <v>11.066666666666666</v>
      </c>
      <c r="H71" s="117" t="s">
        <v>2766</v>
      </c>
      <c r="I71" s="116" t="s">
        <v>1154</v>
      </c>
      <c r="J71" s="116" t="s">
        <v>708</v>
      </c>
      <c r="K71" s="118">
        <v>168701575</v>
      </c>
      <c r="L71" s="119" t="s">
        <v>1148</v>
      </c>
      <c r="M71" s="113">
        <v>1</v>
      </c>
      <c r="N71" s="119" t="s">
        <v>27</v>
      </c>
      <c r="O71" s="119" t="s">
        <v>26</v>
      </c>
      <c r="P71" s="81"/>
    </row>
    <row r="72" spans="1:16" s="7" customFormat="1" ht="24.75" customHeight="1" outlineLevel="1" x14ac:dyDescent="0.25">
      <c r="A72" s="138">
        <v>25</v>
      </c>
      <c r="B72" s="117" t="s">
        <v>2682</v>
      </c>
      <c r="C72" s="119" t="s">
        <v>31</v>
      </c>
      <c r="D72" s="116" t="s">
        <v>2729</v>
      </c>
      <c r="E72" s="139" t="s">
        <v>2730</v>
      </c>
      <c r="F72" s="139" t="s">
        <v>2731</v>
      </c>
      <c r="G72" s="166">
        <f t="shared" si="2"/>
        <v>11.2</v>
      </c>
      <c r="H72" s="117" t="s">
        <v>2766</v>
      </c>
      <c r="I72" s="116" t="s">
        <v>1154</v>
      </c>
      <c r="J72" s="116" t="s">
        <v>708</v>
      </c>
      <c r="K72" s="118">
        <v>150120507</v>
      </c>
      <c r="L72" s="119" t="s">
        <v>1148</v>
      </c>
      <c r="M72" s="113">
        <v>1</v>
      </c>
      <c r="N72" s="119" t="s">
        <v>27</v>
      </c>
      <c r="O72" s="119" t="s">
        <v>26</v>
      </c>
      <c r="P72" s="81"/>
    </row>
    <row r="73" spans="1:16" s="7" customFormat="1" ht="24.75" customHeight="1" outlineLevel="1" x14ac:dyDescent="0.25">
      <c r="A73" s="138">
        <v>26</v>
      </c>
      <c r="B73" s="117" t="s">
        <v>2682</v>
      </c>
      <c r="C73" s="119" t="s">
        <v>31</v>
      </c>
      <c r="D73" s="116" t="s">
        <v>2732</v>
      </c>
      <c r="E73" s="139" t="s">
        <v>2733</v>
      </c>
      <c r="F73" s="139" t="s">
        <v>2734</v>
      </c>
      <c r="G73" s="166">
        <f t="shared" si="2"/>
        <v>11.566666666666666</v>
      </c>
      <c r="H73" s="117" t="s">
        <v>2767</v>
      </c>
      <c r="I73" s="116" t="s">
        <v>1154</v>
      </c>
      <c r="J73" s="116" t="s">
        <v>708</v>
      </c>
      <c r="K73" s="118">
        <v>191561980</v>
      </c>
      <c r="L73" s="119" t="s">
        <v>1148</v>
      </c>
      <c r="M73" s="113">
        <v>1</v>
      </c>
      <c r="N73" s="119" t="s">
        <v>27</v>
      </c>
      <c r="O73" s="119" t="s">
        <v>26</v>
      </c>
      <c r="P73" s="81"/>
    </row>
    <row r="74" spans="1:16" s="7" customFormat="1" ht="24.75" customHeight="1" outlineLevel="1" x14ac:dyDescent="0.25">
      <c r="A74" s="138">
        <v>27</v>
      </c>
      <c r="B74" s="117" t="s">
        <v>2682</v>
      </c>
      <c r="C74" s="119" t="s">
        <v>31</v>
      </c>
      <c r="D74" s="116" t="s">
        <v>2735</v>
      </c>
      <c r="E74" s="139" t="s">
        <v>2736</v>
      </c>
      <c r="F74" s="139" t="s">
        <v>2737</v>
      </c>
      <c r="G74" s="166">
        <f t="shared" si="2"/>
        <v>10.866666666666667</v>
      </c>
      <c r="H74" s="117" t="s">
        <v>2766</v>
      </c>
      <c r="I74" s="116" t="s">
        <v>1154</v>
      </c>
      <c r="J74" s="116" t="s">
        <v>708</v>
      </c>
      <c r="K74" s="118">
        <v>126466964</v>
      </c>
      <c r="L74" s="119" t="s">
        <v>1148</v>
      </c>
      <c r="M74" s="113">
        <v>1</v>
      </c>
      <c r="N74" s="119" t="s">
        <v>27</v>
      </c>
      <c r="O74" s="119" t="s">
        <v>26</v>
      </c>
      <c r="P74" s="81"/>
    </row>
    <row r="75" spans="1:16" s="7" customFormat="1" ht="24.75" customHeight="1" outlineLevel="1" x14ac:dyDescent="0.25">
      <c r="A75" s="138">
        <v>28</v>
      </c>
      <c r="B75" s="117" t="s">
        <v>2682</v>
      </c>
      <c r="C75" s="119" t="s">
        <v>31</v>
      </c>
      <c r="D75" s="116" t="s">
        <v>2738</v>
      </c>
      <c r="E75" s="139" t="s">
        <v>2739</v>
      </c>
      <c r="F75" s="139" t="s">
        <v>2740</v>
      </c>
      <c r="G75" s="166">
        <f t="shared" si="2"/>
        <v>8.2666666666666675</v>
      </c>
      <c r="H75" s="117" t="s">
        <v>2768</v>
      </c>
      <c r="I75" s="116" t="s">
        <v>1154</v>
      </c>
      <c r="J75" s="116" t="s">
        <v>708</v>
      </c>
      <c r="K75" s="118">
        <v>145161630</v>
      </c>
      <c r="L75" s="119" t="s">
        <v>1148</v>
      </c>
      <c r="M75" s="113">
        <v>1</v>
      </c>
      <c r="N75" s="119" t="s">
        <v>27</v>
      </c>
      <c r="O75" s="119" t="s">
        <v>26</v>
      </c>
      <c r="P75" s="81"/>
    </row>
    <row r="76" spans="1:16" s="7" customFormat="1" ht="24.75" customHeight="1" outlineLevel="1" x14ac:dyDescent="0.25">
      <c r="A76" s="138">
        <v>29</v>
      </c>
      <c r="B76" s="117" t="s">
        <v>2682</v>
      </c>
      <c r="C76" s="119" t="s">
        <v>31</v>
      </c>
      <c r="D76" s="116" t="s">
        <v>2741</v>
      </c>
      <c r="E76" s="139" t="s">
        <v>2742</v>
      </c>
      <c r="F76" s="139" t="s">
        <v>2743</v>
      </c>
      <c r="G76" s="166">
        <f t="shared" si="2"/>
        <v>11.1</v>
      </c>
      <c r="H76" s="117" t="s">
        <v>2769</v>
      </c>
      <c r="I76" s="116" t="s">
        <v>1154</v>
      </c>
      <c r="J76" s="116" t="s">
        <v>708</v>
      </c>
      <c r="K76" s="118">
        <v>121396893</v>
      </c>
      <c r="L76" s="119" t="s">
        <v>1148</v>
      </c>
      <c r="M76" s="113">
        <v>1</v>
      </c>
      <c r="N76" s="119" t="s">
        <v>27</v>
      </c>
      <c r="O76" s="119" t="s">
        <v>26</v>
      </c>
      <c r="P76" s="81"/>
    </row>
    <row r="77" spans="1:16" s="7" customFormat="1" ht="24.75" customHeight="1" outlineLevel="1" x14ac:dyDescent="0.25">
      <c r="A77" s="138">
        <v>30</v>
      </c>
      <c r="B77" s="117" t="s">
        <v>2682</v>
      </c>
      <c r="C77" s="119" t="s">
        <v>31</v>
      </c>
      <c r="D77" s="116" t="s">
        <v>2744</v>
      </c>
      <c r="E77" s="139" t="s">
        <v>2745</v>
      </c>
      <c r="F77" s="139" t="s">
        <v>2746</v>
      </c>
      <c r="G77" s="166">
        <f t="shared" si="2"/>
        <v>10.233333333333333</v>
      </c>
      <c r="H77" s="117" t="s">
        <v>2768</v>
      </c>
      <c r="I77" s="116" t="s">
        <v>1154</v>
      </c>
      <c r="J77" s="116" t="s">
        <v>708</v>
      </c>
      <c r="K77" s="118">
        <v>144432490</v>
      </c>
      <c r="L77" s="119" t="s">
        <v>1148</v>
      </c>
      <c r="M77" s="113">
        <v>1</v>
      </c>
      <c r="N77" s="119" t="s">
        <v>27</v>
      </c>
      <c r="O77" s="119" t="s">
        <v>26</v>
      </c>
      <c r="P77" s="81"/>
    </row>
    <row r="78" spans="1:16" s="7" customFormat="1" ht="24.75" customHeight="1" outlineLevel="1" x14ac:dyDescent="0.25">
      <c r="A78" s="138">
        <v>31</v>
      </c>
      <c r="B78" s="117" t="s">
        <v>2682</v>
      </c>
      <c r="C78" s="119" t="s">
        <v>31</v>
      </c>
      <c r="D78" s="116" t="s">
        <v>2747</v>
      </c>
      <c r="E78" s="139" t="s">
        <v>2748</v>
      </c>
      <c r="F78" s="139" t="s">
        <v>2749</v>
      </c>
      <c r="G78" s="166">
        <f t="shared" si="2"/>
        <v>11.1</v>
      </c>
      <c r="H78" s="117" t="s">
        <v>2770</v>
      </c>
      <c r="I78" s="116" t="s">
        <v>1154</v>
      </c>
      <c r="J78" s="116" t="s">
        <v>708</v>
      </c>
      <c r="K78" s="118">
        <v>76758554</v>
      </c>
      <c r="L78" s="119" t="s">
        <v>1148</v>
      </c>
      <c r="M78" s="113">
        <v>1</v>
      </c>
      <c r="N78" s="119" t="s">
        <v>27</v>
      </c>
      <c r="O78" s="119" t="s">
        <v>26</v>
      </c>
      <c r="P78" s="81"/>
    </row>
    <row r="79" spans="1:16" s="7" customFormat="1" ht="24.75" customHeight="1" outlineLevel="1" x14ac:dyDescent="0.25">
      <c r="A79" s="138">
        <v>32</v>
      </c>
      <c r="B79" s="117" t="s">
        <v>2682</v>
      </c>
      <c r="C79" s="119" t="s">
        <v>31</v>
      </c>
      <c r="D79" s="116" t="s">
        <v>2750</v>
      </c>
      <c r="E79" s="139" t="s">
        <v>2751</v>
      </c>
      <c r="F79" s="139" t="s">
        <v>2752</v>
      </c>
      <c r="G79" s="166">
        <f t="shared" si="2"/>
        <v>9.0666666666666664</v>
      </c>
      <c r="H79" s="117" t="s">
        <v>2768</v>
      </c>
      <c r="I79" s="116" t="s">
        <v>1154</v>
      </c>
      <c r="J79" s="116" t="s">
        <v>708</v>
      </c>
      <c r="K79" s="118">
        <v>105248840</v>
      </c>
      <c r="L79" s="119" t="s">
        <v>1148</v>
      </c>
      <c r="M79" s="113">
        <v>1</v>
      </c>
      <c r="N79" s="119" t="s">
        <v>27</v>
      </c>
      <c r="O79" s="119" t="s">
        <v>26</v>
      </c>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3"/>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t="s">
        <v>2771</v>
      </c>
      <c r="E114" s="139">
        <v>43881</v>
      </c>
      <c r="F114" s="139">
        <v>44195</v>
      </c>
      <c r="G114" s="166">
        <f>IF(AND(E114&lt;&gt;"",F114&lt;&gt;""),((F114-E114)/30),"")</f>
        <v>10.466666666666667</v>
      </c>
      <c r="H114" s="117" t="s">
        <v>2772</v>
      </c>
      <c r="I114" s="116" t="s">
        <v>1154</v>
      </c>
      <c r="J114" s="116" t="s">
        <v>701</v>
      </c>
      <c r="K114" s="118">
        <v>3033648509</v>
      </c>
      <c r="L114" s="102">
        <f>+IF(AND(K114&gt;0,O114="Ejecución"),(K114/877802)*Tabla28[[#This Row],[% participación]],IF(AND(K114&gt;0,O114&lt;&gt;"Ejecución"),"-",""))</f>
        <v>3455.9598964231113</v>
      </c>
      <c r="M114" s="119" t="s">
        <v>1148</v>
      </c>
      <c r="N114" s="175">
        <v>1</v>
      </c>
      <c r="O114" s="171" t="s">
        <v>1150</v>
      </c>
      <c r="P114" s="80"/>
    </row>
    <row r="115" spans="1:16" s="6" customFormat="1" ht="24.75" customHeight="1" x14ac:dyDescent="0.25">
      <c r="A115" s="137">
        <v>2</v>
      </c>
      <c r="B115" s="169" t="s">
        <v>2671</v>
      </c>
      <c r="C115" s="170" t="s">
        <v>31</v>
      </c>
      <c r="D115" s="63"/>
      <c r="E115" s="139"/>
      <c r="F115" s="139"/>
      <c r="G115" s="166" t="str">
        <f t="shared" ref="G115:G116" si="3">IF(AND(E115&lt;&gt;"",F115&lt;&gt;""),((F115-E115)/30),"")</f>
        <v/>
      </c>
      <c r="H115" s="117"/>
      <c r="I115" s="116" t="s">
        <v>1154</v>
      </c>
      <c r="J115" s="116" t="s">
        <v>708</v>
      </c>
      <c r="K115" s="68"/>
      <c r="L115" s="102" t="str">
        <f>+IF(AND(K115&gt;0,O115="Ejecución"),(K115/877802)*Tabla28[[#This Row],[% participación]],IF(AND(K115&gt;0,O115&lt;&gt;"Ejecución"),"-",""))</f>
        <v/>
      </c>
      <c r="M115" s="65"/>
      <c r="N115" s="175" t="str">
        <f>+IF(M116="No",1,IF(M116="Si","Ingrese %",""))</f>
        <v/>
      </c>
      <c r="O115" s="171" t="s">
        <v>1150</v>
      </c>
      <c r="P115" s="80"/>
    </row>
    <row r="116" spans="1:16" s="6" customFormat="1" ht="24.75" customHeight="1" x14ac:dyDescent="0.25">
      <c r="A116" s="137">
        <v>3</v>
      </c>
      <c r="B116" s="169" t="s">
        <v>2671</v>
      </c>
      <c r="C116" s="170" t="s">
        <v>31</v>
      </c>
      <c r="D116" s="63"/>
      <c r="E116" s="139"/>
      <c r="F116" s="139"/>
      <c r="G116" s="166" t="str">
        <f t="shared" si="3"/>
        <v/>
      </c>
      <c r="H116" s="117"/>
      <c r="I116" s="116" t="s">
        <v>1154</v>
      </c>
      <c r="J116" s="116" t="s">
        <v>702</v>
      </c>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117"/>
      <c r="I117" s="116" t="s">
        <v>1154</v>
      </c>
      <c r="J117" s="116" t="s">
        <v>253</v>
      </c>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117"/>
      <c r="I118" s="116" t="s">
        <v>1154</v>
      </c>
      <c r="J118" s="116" t="s">
        <v>705</v>
      </c>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31" t="s">
        <v>2674</v>
      </c>
      <c r="J179" s="232"/>
      <c r="K179" s="232"/>
      <c r="L179" s="233"/>
      <c r="M179" s="172">
        <v>0.02</v>
      </c>
      <c r="O179" s="8"/>
      <c r="Q179" s="19"/>
      <c r="R179" s="173">
        <f>IF(M179&gt;0,SUM(S179+M179),"")</f>
        <v>0.04</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93" t="s">
        <v>2633</v>
      </c>
      <c r="E185" s="96">
        <f>+(C185*SUM(K20:K35))</f>
        <v>54090991.710000001</v>
      </c>
      <c r="F185" s="94"/>
      <c r="G185" s="95"/>
      <c r="H185" s="90"/>
      <c r="I185" s="92" t="s">
        <v>2632</v>
      </c>
      <c r="J185" s="178">
        <f>M179</f>
        <v>0.02</v>
      </c>
      <c r="K185" s="224" t="s">
        <v>2633</v>
      </c>
      <c r="L185" s="224"/>
      <c r="M185" s="96">
        <f>+J185*K20</f>
        <v>36060661.140000001</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26" t="s">
        <v>24</v>
      </c>
      <c r="J192" s="5" t="s">
        <v>2642</v>
      </c>
      <c r="K192" s="5"/>
      <c r="M192" s="5"/>
      <c r="N192" s="5"/>
      <c r="O192" s="8"/>
      <c r="Q192" s="148"/>
      <c r="R192" s="149"/>
      <c r="S192" s="149"/>
      <c r="T192" s="148"/>
    </row>
    <row r="193" spans="1:18" x14ac:dyDescent="0.25">
      <c r="A193" s="9"/>
      <c r="C193" s="120">
        <v>42023</v>
      </c>
      <c r="D193" s="5"/>
      <c r="E193" s="121">
        <v>251</v>
      </c>
      <c r="F193" s="5"/>
      <c r="G193" s="5"/>
      <c r="H193" s="141" t="s">
        <v>2773</v>
      </c>
      <c r="J193" s="5"/>
      <c r="K193" s="122">
        <v>42064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2774</v>
      </c>
      <c r="J211" s="27" t="s">
        <v>2627</v>
      </c>
      <c r="K211" s="142" t="s">
        <v>2774</v>
      </c>
      <c r="L211" s="21"/>
      <c r="M211" s="21"/>
      <c r="N211" s="21"/>
      <c r="O211" s="8"/>
    </row>
    <row r="212" spans="1:15" x14ac:dyDescent="0.25">
      <c r="A212" s="9"/>
      <c r="B212" s="27" t="s">
        <v>2624</v>
      </c>
      <c r="C212" s="141" t="s">
        <v>2773</v>
      </c>
      <c r="D212" s="21"/>
      <c r="G212" s="27" t="s">
        <v>2626</v>
      </c>
      <c r="H212" s="142" t="s">
        <v>2776</v>
      </c>
      <c r="J212" s="27" t="s">
        <v>2628</v>
      </c>
      <c r="K212" s="141"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B1" zoomScale="50" zoomScaleNormal="5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44194.866893287035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2" t="str">
        <f>HYPERLINK("#Integrante_2!A109","CAPACIDAD RESIDUAL")</f>
        <v>CAPACIDAD RESIDUAL</v>
      </c>
      <c r="F8" s="203"/>
      <c r="G8" s="20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2" t="str">
        <f>HYPERLINK("#Integrante_2!A162","TALENTO HUMANO")</f>
        <v>TALENTO HUMANO</v>
      </c>
      <c r="F9" s="203"/>
      <c r="G9" s="20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2" t="str">
        <f>HYPERLINK("#Integrante_2!F162","INFRAESTRUCTURA")</f>
        <v>INFRAESTRUCTURA</v>
      </c>
      <c r="F10" s="203"/>
      <c r="G10" s="20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900307989</v>
      </c>
      <c r="C20" s="5"/>
      <c r="D20" s="162"/>
      <c r="E20" s="154" t="s">
        <v>2669</v>
      </c>
      <c r="F20" s="188" t="s">
        <v>2681</v>
      </c>
      <c r="G20" s="5"/>
      <c r="H20" s="205"/>
      <c r="I20" s="143" t="s">
        <v>459</v>
      </c>
      <c r="J20" s="144" t="s">
        <v>475</v>
      </c>
      <c r="K20" s="145">
        <v>1803033057</v>
      </c>
      <c r="L20" s="146">
        <v>44197</v>
      </c>
      <c r="M20" s="146">
        <v>44561</v>
      </c>
      <c r="N20" s="129">
        <f>+(M20-L20)/30</f>
        <v>12.133333333333333</v>
      </c>
      <c r="O20" s="132"/>
      <c r="U20" s="128"/>
      <c r="V20" s="107">
        <f ca="1">NOW()</f>
        <v>44194.866893287035</v>
      </c>
      <c r="W20" s="107">
        <f ca="1">NOW()</f>
        <v>44194.866893287035</v>
      </c>
    </row>
    <row r="21" spans="1:23" ht="30" customHeight="1" outlineLevel="1" x14ac:dyDescent="0.25">
      <c r="A21" s="9"/>
      <c r="B21" s="72"/>
      <c r="C21" s="5"/>
      <c r="D21" s="5"/>
      <c r="E21" s="5"/>
      <c r="F21" s="5"/>
      <c r="G21" s="5"/>
      <c r="H21" s="164"/>
      <c r="I21" s="143" t="s">
        <v>459</v>
      </c>
      <c r="J21" s="144" t="s">
        <v>475</v>
      </c>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FUNDACION NACIONAL EN SERVICIOS DE INVERSION SOCIAL</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2777</v>
      </c>
      <c r="C48" s="119" t="s">
        <v>32</v>
      </c>
      <c r="D48" s="116" t="s">
        <v>2778</v>
      </c>
      <c r="E48" s="139">
        <v>41671</v>
      </c>
      <c r="F48" s="139">
        <v>41973</v>
      </c>
      <c r="G48" s="166">
        <f>IF(AND(E48&lt;&gt;"",F48&lt;&gt;""),((F48-E48)/30),"")</f>
        <v>10.066666666666666</v>
      </c>
      <c r="H48" s="117" t="s">
        <v>2794</v>
      </c>
      <c r="I48" s="116" t="s">
        <v>453</v>
      </c>
      <c r="J48" s="116" t="s">
        <v>963</v>
      </c>
      <c r="K48" s="118">
        <v>18000000</v>
      </c>
      <c r="L48" s="119" t="s">
        <v>1148</v>
      </c>
      <c r="M48" s="113">
        <v>1</v>
      </c>
      <c r="N48" s="119" t="s">
        <v>2639</v>
      </c>
      <c r="O48" s="119" t="s">
        <v>26</v>
      </c>
      <c r="P48" s="80"/>
    </row>
    <row r="49" spans="1:16" s="6" customFormat="1" ht="24.75" customHeight="1" x14ac:dyDescent="0.25">
      <c r="A49" s="137">
        <v>2</v>
      </c>
      <c r="B49" s="117" t="s">
        <v>2777</v>
      </c>
      <c r="C49" s="119" t="s">
        <v>32</v>
      </c>
      <c r="D49" s="116" t="s">
        <v>2779</v>
      </c>
      <c r="E49" s="139">
        <v>42036</v>
      </c>
      <c r="F49" s="139">
        <v>42338</v>
      </c>
      <c r="G49" s="166">
        <f t="shared" ref="G49:G107" si="1">IF(AND(E49&lt;&gt;"",F49&lt;&gt;""),((F49-E49)/30),"")</f>
        <v>10.066666666666666</v>
      </c>
      <c r="H49" s="117" t="s">
        <v>2795</v>
      </c>
      <c r="I49" s="116" t="s">
        <v>453</v>
      </c>
      <c r="J49" s="116" t="s">
        <v>963</v>
      </c>
      <c r="K49" s="118">
        <v>20000000</v>
      </c>
      <c r="L49" s="119" t="s">
        <v>1148</v>
      </c>
      <c r="M49" s="113">
        <v>1</v>
      </c>
      <c r="N49" s="119" t="s">
        <v>2639</v>
      </c>
      <c r="O49" s="119" t="s">
        <v>26</v>
      </c>
      <c r="P49" s="80"/>
    </row>
    <row r="50" spans="1:16" s="6" customFormat="1" ht="24.75" customHeight="1" x14ac:dyDescent="0.25">
      <c r="A50" s="137">
        <v>3</v>
      </c>
      <c r="B50" s="117" t="s">
        <v>2777</v>
      </c>
      <c r="C50" s="119" t="s">
        <v>32</v>
      </c>
      <c r="D50" s="116" t="s">
        <v>2780</v>
      </c>
      <c r="E50" s="139">
        <v>42401</v>
      </c>
      <c r="F50" s="139">
        <v>42704</v>
      </c>
      <c r="G50" s="166">
        <f t="shared" si="1"/>
        <v>10.1</v>
      </c>
      <c r="H50" s="115" t="s">
        <v>2796</v>
      </c>
      <c r="I50" s="116" t="s">
        <v>453</v>
      </c>
      <c r="J50" s="116" t="s">
        <v>963</v>
      </c>
      <c r="K50" s="118">
        <v>22000000</v>
      </c>
      <c r="L50" s="119" t="s">
        <v>1148</v>
      </c>
      <c r="M50" s="113">
        <v>1</v>
      </c>
      <c r="N50" s="119" t="s">
        <v>2639</v>
      </c>
      <c r="O50" s="119" t="s">
        <v>26</v>
      </c>
      <c r="P50" s="80"/>
    </row>
    <row r="51" spans="1:16" s="6" customFormat="1" ht="24.75" customHeight="1" outlineLevel="1" x14ac:dyDescent="0.25">
      <c r="A51" s="137">
        <v>4</v>
      </c>
      <c r="B51" s="117" t="s">
        <v>2781</v>
      </c>
      <c r="C51" s="119" t="s">
        <v>32</v>
      </c>
      <c r="D51" s="116" t="s">
        <v>2782</v>
      </c>
      <c r="E51" s="139">
        <v>42767</v>
      </c>
      <c r="F51" s="139">
        <v>43069</v>
      </c>
      <c r="G51" s="166">
        <f t="shared" si="1"/>
        <v>10.066666666666666</v>
      </c>
      <c r="H51" s="117" t="s">
        <v>2797</v>
      </c>
      <c r="I51" s="116" t="s">
        <v>453</v>
      </c>
      <c r="J51" s="116" t="s">
        <v>963</v>
      </c>
      <c r="K51" s="118">
        <v>28000000</v>
      </c>
      <c r="L51" s="119" t="s">
        <v>1148</v>
      </c>
      <c r="M51" s="113">
        <v>1</v>
      </c>
      <c r="N51" s="119" t="s">
        <v>2639</v>
      </c>
      <c r="O51" s="119" t="s">
        <v>1148</v>
      </c>
      <c r="P51" s="80"/>
    </row>
    <row r="52" spans="1:16" s="7" customFormat="1" ht="24.75" customHeight="1" outlineLevel="1" x14ac:dyDescent="0.25">
      <c r="A52" s="138">
        <v>5</v>
      </c>
      <c r="B52" s="117" t="s">
        <v>2777</v>
      </c>
      <c r="C52" s="119" t="s">
        <v>32</v>
      </c>
      <c r="D52" s="116" t="s">
        <v>2783</v>
      </c>
      <c r="E52" s="139">
        <v>43132</v>
      </c>
      <c r="F52" s="139">
        <v>43434</v>
      </c>
      <c r="G52" s="166">
        <f t="shared" si="1"/>
        <v>10.066666666666666</v>
      </c>
      <c r="H52" s="115" t="s">
        <v>2798</v>
      </c>
      <c r="I52" s="116" t="s">
        <v>453</v>
      </c>
      <c r="J52" s="116" t="s">
        <v>963</v>
      </c>
      <c r="K52" s="118">
        <v>24000000</v>
      </c>
      <c r="L52" s="119" t="s">
        <v>1148</v>
      </c>
      <c r="M52" s="113">
        <v>1</v>
      </c>
      <c r="N52" s="119" t="s">
        <v>2639</v>
      </c>
      <c r="O52" s="119" t="s">
        <v>26</v>
      </c>
      <c r="P52" s="81"/>
    </row>
    <row r="53" spans="1:16" s="7" customFormat="1" ht="24.75" customHeight="1" outlineLevel="1" x14ac:dyDescent="0.25">
      <c r="A53" s="138">
        <v>6</v>
      </c>
      <c r="B53" s="117" t="s">
        <v>2781</v>
      </c>
      <c r="C53" s="119" t="s">
        <v>32</v>
      </c>
      <c r="D53" s="116" t="s">
        <v>2784</v>
      </c>
      <c r="E53" s="139">
        <v>43497</v>
      </c>
      <c r="F53" s="139">
        <v>43799</v>
      </c>
      <c r="G53" s="166">
        <f t="shared" si="1"/>
        <v>10.066666666666666</v>
      </c>
      <c r="H53" s="115" t="s">
        <v>2799</v>
      </c>
      <c r="I53" s="116" t="s">
        <v>453</v>
      </c>
      <c r="J53" s="116" t="s">
        <v>963</v>
      </c>
      <c r="K53" s="118">
        <v>30000000</v>
      </c>
      <c r="L53" s="119" t="s">
        <v>1148</v>
      </c>
      <c r="M53" s="113">
        <v>1</v>
      </c>
      <c r="N53" s="119" t="s">
        <v>2639</v>
      </c>
      <c r="O53" s="119" t="s">
        <v>2800</v>
      </c>
      <c r="P53" s="81"/>
    </row>
    <row r="54" spans="1:16" s="7" customFormat="1" ht="24.75" customHeight="1" outlineLevel="1" x14ac:dyDescent="0.25">
      <c r="A54" s="138">
        <v>7</v>
      </c>
      <c r="B54" s="117" t="s">
        <v>2777</v>
      </c>
      <c r="C54" s="119" t="s">
        <v>32</v>
      </c>
      <c r="D54" s="116" t="s">
        <v>2785</v>
      </c>
      <c r="E54" s="139">
        <v>43132</v>
      </c>
      <c r="F54" s="139">
        <v>43434</v>
      </c>
      <c r="G54" s="166">
        <f t="shared" si="1"/>
        <v>10.066666666666666</v>
      </c>
      <c r="H54" s="115" t="s">
        <v>2801</v>
      </c>
      <c r="I54" s="116" t="s">
        <v>453</v>
      </c>
      <c r="J54" s="116" t="s">
        <v>963</v>
      </c>
      <c r="K54" s="114">
        <v>25000000</v>
      </c>
      <c r="L54" s="119" t="s">
        <v>1148</v>
      </c>
      <c r="M54" s="113">
        <v>1</v>
      </c>
      <c r="N54" s="119" t="s">
        <v>2639</v>
      </c>
      <c r="O54" s="119" t="s">
        <v>26</v>
      </c>
      <c r="P54" s="81"/>
    </row>
    <row r="55" spans="1:16" s="7" customFormat="1" ht="24.75" customHeight="1" outlineLevel="1" x14ac:dyDescent="0.25">
      <c r="A55" s="138">
        <v>8</v>
      </c>
      <c r="B55" s="117" t="s">
        <v>2786</v>
      </c>
      <c r="C55" s="119" t="s">
        <v>32</v>
      </c>
      <c r="D55" s="116" t="s">
        <v>2787</v>
      </c>
      <c r="E55" s="139">
        <v>41671</v>
      </c>
      <c r="F55" s="139">
        <v>41973</v>
      </c>
      <c r="G55" s="166">
        <f t="shared" si="1"/>
        <v>10.066666666666666</v>
      </c>
      <c r="H55" s="117" t="s">
        <v>2802</v>
      </c>
      <c r="I55" s="116" t="s">
        <v>453</v>
      </c>
      <c r="J55" s="116" t="s">
        <v>984</v>
      </c>
      <c r="K55" s="114">
        <v>18000000</v>
      </c>
      <c r="L55" s="119" t="s">
        <v>1148</v>
      </c>
      <c r="M55" s="113">
        <v>1</v>
      </c>
      <c r="N55" s="119" t="s">
        <v>2639</v>
      </c>
      <c r="O55" s="119" t="s">
        <v>1148</v>
      </c>
      <c r="P55" s="81"/>
    </row>
    <row r="56" spans="1:16" s="7" customFormat="1" ht="24.75" customHeight="1" outlineLevel="1" x14ac:dyDescent="0.25">
      <c r="A56" s="138">
        <v>9</v>
      </c>
      <c r="B56" s="117" t="s">
        <v>2786</v>
      </c>
      <c r="C56" s="119" t="s">
        <v>32</v>
      </c>
      <c r="D56" s="116" t="s">
        <v>2779</v>
      </c>
      <c r="E56" s="139">
        <v>42036</v>
      </c>
      <c r="F56" s="139">
        <v>42338</v>
      </c>
      <c r="G56" s="166">
        <f t="shared" si="1"/>
        <v>10.066666666666666</v>
      </c>
      <c r="H56" s="117" t="s">
        <v>2803</v>
      </c>
      <c r="I56" s="116" t="s">
        <v>453</v>
      </c>
      <c r="J56" s="116" t="s">
        <v>984</v>
      </c>
      <c r="K56" s="114">
        <v>20000000</v>
      </c>
      <c r="L56" s="119" t="s">
        <v>1148</v>
      </c>
      <c r="M56" s="113">
        <v>1</v>
      </c>
      <c r="N56" s="119" t="s">
        <v>2639</v>
      </c>
      <c r="O56" s="119" t="s">
        <v>1148</v>
      </c>
      <c r="P56" s="81"/>
    </row>
    <row r="57" spans="1:16" s="7" customFormat="1" ht="24.75" customHeight="1" outlineLevel="1" x14ac:dyDescent="0.25">
      <c r="A57" s="138">
        <v>10</v>
      </c>
      <c r="B57" s="117" t="s">
        <v>2786</v>
      </c>
      <c r="C57" s="119" t="s">
        <v>32</v>
      </c>
      <c r="D57" s="116" t="s">
        <v>2780</v>
      </c>
      <c r="E57" s="139">
        <v>42401</v>
      </c>
      <c r="F57" s="139">
        <v>42704</v>
      </c>
      <c r="G57" s="166">
        <f t="shared" si="1"/>
        <v>10.1</v>
      </c>
      <c r="H57" s="117" t="s">
        <v>2804</v>
      </c>
      <c r="I57" s="116" t="s">
        <v>453</v>
      </c>
      <c r="J57" s="116" t="s">
        <v>984</v>
      </c>
      <c r="K57" s="118">
        <v>22000000</v>
      </c>
      <c r="L57" s="119" t="s">
        <v>1148</v>
      </c>
      <c r="M57" s="113">
        <v>1</v>
      </c>
      <c r="N57" s="119" t="s">
        <v>2639</v>
      </c>
      <c r="O57" s="119" t="s">
        <v>1148</v>
      </c>
      <c r="P57" s="81"/>
    </row>
    <row r="58" spans="1:16" s="7" customFormat="1" ht="24.75" customHeight="1" outlineLevel="1" x14ac:dyDescent="0.25">
      <c r="A58" s="138">
        <v>11</v>
      </c>
      <c r="B58" s="117" t="s">
        <v>2786</v>
      </c>
      <c r="C58" s="119" t="s">
        <v>32</v>
      </c>
      <c r="D58" s="116" t="s">
        <v>2788</v>
      </c>
      <c r="E58" s="139">
        <v>42767</v>
      </c>
      <c r="F58" s="139">
        <v>43069</v>
      </c>
      <c r="G58" s="166">
        <f t="shared" si="1"/>
        <v>10.066666666666666</v>
      </c>
      <c r="H58" s="117" t="s">
        <v>2805</v>
      </c>
      <c r="I58" s="116" t="s">
        <v>453</v>
      </c>
      <c r="J58" s="116" t="s">
        <v>984</v>
      </c>
      <c r="K58" s="118">
        <v>24000000</v>
      </c>
      <c r="L58" s="119" t="s">
        <v>1148</v>
      </c>
      <c r="M58" s="113">
        <v>1</v>
      </c>
      <c r="N58" s="119" t="s">
        <v>2639</v>
      </c>
      <c r="O58" s="119" t="s">
        <v>1148</v>
      </c>
      <c r="P58" s="81"/>
    </row>
    <row r="59" spans="1:16" s="7" customFormat="1" ht="24.75" customHeight="1" outlineLevel="1" x14ac:dyDescent="0.25">
      <c r="A59" s="138">
        <v>12</v>
      </c>
      <c r="B59" s="117" t="s">
        <v>2789</v>
      </c>
      <c r="C59" s="119" t="s">
        <v>32</v>
      </c>
      <c r="D59" s="116" t="s">
        <v>2790</v>
      </c>
      <c r="E59" s="139">
        <v>42772</v>
      </c>
      <c r="F59" s="139">
        <v>43081</v>
      </c>
      <c r="G59" s="166">
        <f t="shared" si="1"/>
        <v>10.3</v>
      </c>
      <c r="H59" s="115" t="s">
        <v>2806</v>
      </c>
      <c r="I59" s="116" t="s">
        <v>1154</v>
      </c>
      <c r="J59" s="116" t="s">
        <v>698</v>
      </c>
      <c r="K59" s="118">
        <v>6000000</v>
      </c>
      <c r="L59" s="119" t="s">
        <v>1148</v>
      </c>
      <c r="M59" s="113">
        <v>1</v>
      </c>
      <c r="N59" s="119" t="s">
        <v>1151</v>
      </c>
      <c r="O59" s="119" t="s">
        <v>1148</v>
      </c>
      <c r="P59" s="81"/>
    </row>
    <row r="60" spans="1:16" s="7" customFormat="1" ht="24.75" customHeight="1" outlineLevel="1" x14ac:dyDescent="0.25">
      <c r="A60" s="138">
        <v>13</v>
      </c>
      <c r="B60" s="117" t="s">
        <v>2789</v>
      </c>
      <c r="C60" s="119" t="s">
        <v>32</v>
      </c>
      <c r="D60" s="116" t="s">
        <v>2791</v>
      </c>
      <c r="E60" s="139">
        <v>41316</v>
      </c>
      <c r="F60" s="139">
        <v>41639</v>
      </c>
      <c r="G60" s="166">
        <f t="shared" si="1"/>
        <v>10.766666666666667</v>
      </c>
      <c r="H60" s="115" t="s">
        <v>2806</v>
      </c>
      <c r="I60" s="116" t="s">
        <v>1154</v>
      </c>
      <c r="J60" s="116" t="s">
        <v>698</v>
      </c>
      <c r="K60" s="118">
        <v>6000000</v>
      </c>
      <c r="L60" s="119" t="s">
        <v>1148</v>
      </c>
      <c r="M60" s="113">
        <v>1</v>
      </c>
      <c r="N60" s="119" t="s">
        <v>1151</v>
      </c>
      <c r="O60" s="119" t="s">
        <v>1148</v>
      </c>
      <c r="P60" s="81"/>
    </row>
    <row r="61" spans="1:16" s="7" customFormat="1" ht="24.75" customHeight="1" outlineLevel="1" x14ac:dyDescent="0.25">
      <c r="A61" s="138">
        <v>14</v>
      </c>
      <c r="B61" s="117" t="s">
        <v>2789</v>
      </c>
      <c r="C61" s="119" t="s">
        <v>32</v>
      </c>
      <c r="D61" s="116" t="s">
        <v>2792</v>
      </c>
      <c r="E61" s="139">
        <v>41640</v>
      </c>
      <c r="F61" s="139">
        <v>42004</v>
      </c>
      <c r="G61" s="166">
        <f t="shared" si="1"/>
        <v>12.133333333333333</v>
      </c>
      <c r="H61" s="117" t="s">
        <v>2806</v>
      </c>
      <c r="I61" s="116" t="s">
        <v>1154</v>
      </c>
      <c r="J61" s="116" t="s">
        <v>698</v>
      </c>
      <c r="K61" s="118">
        <v>15000000</v>
      </c>
      <c r="L61" s="119" t="s">
        <v>1148</v>
      </c>
      <c r="M61" s="113">
        <v>1</v>
      </c>
      <c r="N61" s="119" t="s">
        <v>1151</v>
      </c>
      <c r="O61" s="119" t="s">
        <v>1148</v>
      </c>
      <c r="P61" s="81"/>
    </row>
    <row r="62" spans="1:16" s="7" customFormat="1" ht="24.75" customHeight="1" outlineLevel="1" x14ac:dyDescent="0.25">
      <c r="A62" s="138">
        <v>15</v>
      </c>
      <c r="B62" s="117" t="s">
        <v>2789</v>
      </c>
      <c r="C62" s="119" t="s">
        <v>32</v>
      </c>
      <c r="D62" s="116" t="s">
        <v>2793</v>
      </c>
      <c r="E62" s="139">
        <v>42005</v>
      </c>
      <c r="F62" s="139">
        <v>42369</v>
      </c>
      <c r="G62" s="166">
        <f t="shared" si="1"/>
        <v>12.133333333333333</v>
      </c>
      <c r="H62" s="117" t="s">
        <v>2806</v>
      </c>
      <c r="I62" s="116" t="s">
        <v>1154</v>
      </c>
      <c r="J62" s="116" t="s">
        <v>698</v>
      </c>
      <c r="K62" s="118">
        <v>18000000</v>
      </c>
      <c r="L62" s="119" t="s">
        <v>1148</v>
      </c>
      <c r="M62" s="113">
        <v>1</v>
      </c>
      <c r="N62" s="119" t="s">
        <v>1151</v>
      </c>
      <c r="O62" s="119" t="s">
        <v>1148</v>
      </c>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2"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6"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+IF(AND(K114&gt;0,O114="Ejecución"),(K114/877802)*Tabla283[[#This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+IF(AND(K115&gt;0,O115="Ejecución"),(K115/877802)*Tabla283[[#This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+IF(AND(K116&gt;0,O116="Ejecución"),(K116/877802)*Tabla283[[#This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+IF(AND(K117&gt;0,O117="Ejecución"),(K117/877802)*Tabla283[[#This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+IF(AND(K118&gt;0,O118="Ejecución"),(K118/877802)*Tabla283[[#This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+IF(AND(K119&gt;0,O119="Ejecución"),(K119/877802)*Tabla283[[#This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+IF(AND(K120&gt;0,O120="Ejecución"),(K120/877802)*Tabla283[[#This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+IF(AND(K121&gt;0,O121="Ejecución"),(K121/877802)*Tabla283[[#This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+IF(AND(K122&gt;0,O122="Ejecución"),(K122/877802)*Tabla283[[#This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+IF(AND(K123&gt;0,O123="Ejecución"),(K123/877802)*Tabla283[[#This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+IF(AND(K124&gt;0,O124="Ejecución"),(K124/877802)*Tabla283[[#This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+IF(AND(K125&gt;0,O125="Ejecución"),(K125/877802)*Tabla283[[#This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+IF(AND(K126&gt;0,O126="Ejecución"),(K126/877802)*Tabla283[[#This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+IF(AND(K127&gt;0,O127="Ejecución"),(K127/877802)*Tabla283[[#This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+IF(AND(K128&gt;0,O128="Ejecución"),(K128/877802)*Tabla283[[#This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+IF(AND(K129&gt;0,O129="Ejecución"),(K129/877802)*Tabla283[[#This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+IF(AND(K130&gt;0,O130="Ejecución"),(K130/877802)*Tabla283[[#This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+IF(AND(K131&gt;0,O131="Ejecución"),(K131/877802)*Tabla283[[#This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+IF(AND(K132&gt;0,O132="Ejecución"),(K132/877802)*Tabla283[[#This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+IF(AND(K133&gt;0,O133="Ejecución"),(K133/877802)*Tabla283[[#This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+IF(AND(K134&gt;0,O134="Ejecución"),(K134/877802)*Tabla283[[#This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+IF(AND(K135&gt;0,O135="Ejecución"),(K135/877802)*Tabla283[[#This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+IF(AND(K136&gt;0,O136="Ejecución"),(K136/877802)*Tabla283[[#This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+IF(AND(K137&gt;0,O137="Ejecución"),(K137/877802)*Tabla283[[#This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+IF(AND(K138&gt;0,O138="Ejecución"),(K138/877802)*Tabla283[[#This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+IF(AND(K139&gt;0,O139="Ejecución"),(K139/877802)*Tabla283[[#This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+IF(AND(K140&gt;0,O140="Ejecución"),(K140/877802)*Tabla283[[#This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+IF(AND(K141&gt;0,O141="Ejecución"),(K141/877802)*Tabla283[[#This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+IF(AND(K142&gt;0,O142="Ejecución"),(K142/877802)*Tabla283[[#This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+IF(AND(K143&gt;0,O143="Ejecución"),(K143/877802)*Tabla283[[#This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+IF(AND(K144&gt;0,O144="Ejecución"),(K144/877802)*Tabla283[[#This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+IF(AND(K145&gt;0,O145="Ejecución"),(K145/877802)*Tabla283[[#This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+IF(AND(K146&gt;0,O146="Ejecución"),(K146/877802)*Tabla283[[#This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+IF(AND(K147&gt;0,O147="Ejecución"),(K147/877802)*Tabla283[[#This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+IF(AND(K148&gt;0,O148="Ejecución"),(K148/877802)*Tabla283[[#This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+IF(AND(K149&gt;0,O149="Ejecución"),(K149/877802)*Tabla283[[#This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+IF(AND(K150&gt;0,O150="Ejecución"),(K150/877802)*Tabla283[[#This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+IF(AND(K151&gt;0,O151="Ejecución"),(K151/877802)*Tabla283[[#This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+IF(AND(K152&gt;0,O152="Ejecución"),(K152/877802)*Tabla283[[#This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+IF(AND(K153&gt;0,O153="Ejecución"),(K153/877802)*Tabla283[[#This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+IF(AND(K154&gt;0,O154="Ejecución"),(K154/877802)*Tabla283[[#This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+IF(AND(K155&gt;0,O155="Ejecución"),(K155/877802)*Tabla283[[#This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+IF(AND(K156&gt;0,O156="Ejecución"),(K156/877802)*Tabla283[[#This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+IF(AND(K157&gt;0,O157="Ejecución"),(K157/877802)*Tabla283[[#This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+IF(AND(K158&gt;0,O158="Ejecución"),(K158/877802)*Tabla283[[#This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+IF(AND(K159&gt;0,O159="Ejecución"),(K159/877802)*Tabla283[[#This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+IF(AND(K160&gt;0,O160="Ejecución"),(K160/877802)*Tabla283[[#This Row],[% participación]],IF(AND(K160&gt;0,O160&lt;&gt;"Ejecución"),"-",""))</f>
        <v/>
      </c>
      <c r="M160" s="119"/>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t="s">
        <v>2622</v>
      </c>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14" t="s">
        <v>2674</v>
      </c>
      <c r="J179" s="215"/>
      <c r="K179" s="215"/>
      <c r="L179" s="216"/>
      <c r="M179" s="172">
        <v>0.02</v>
      </c>
      <c r="O179" s="8"/>
      <c r="Q179" s="19"/>
      <c r="R179" s="19"/>
      <c r="S179" s="173">
        <f>IF(M179&gt;0,SUM(L179+M179),"")</f>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163" t="s">
        <v>2633</v>
      </c>
      <c r="E185" s="96">
        <f>+(C185*SUM(K20:K35))</f>
        <v>54090991.710000001</v>
      </c>
      <c r="F185" s="94"/>
      <c r="G185" s="95"/>
      <c r="H185" s="90"/>
      <c r="I185" s="92" t="s">
        <v>2632</v>
      </c>
      <c r="J185" s="178">
        <f>M179</f>
        <v>0.02</v>
      </c>
      <c r="K185" s="224" t="s">
        <v>2633</v>
      </c>
      <c r="L185" s="224"/>
      <c r="M185" s="96">
        <f>+J185*K20</f>
        <v>36060661.140000001</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50"/>
      <c r="Q192" s="148"/>
      <c r="R192" s="149"/>
      <c r="S192" s="149"/>
      <c r="T192" s="148"/>
    </row>
    <row r="193" spans="1:18" x14ac:dyDescent="0.25">
      <c r="A193" s="9"/>
      <c r="C193" s="122">
        <v>42528</v>
      </c>
      <c r="D193" s="5"/>
      <c r="E193" s="121">
        <v>1257</v>
      </c>
      <c r="F193" s="5"/>
      <c r="G193" s="5"/>
      <c r="H193" s="141" t="s">
        <v>2807</v>
      </c>
      <c r="J193" s="5"/>
      <c r="K193" s="122">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2808</v>
      </c>
      <c r="J211" s="27" t="s">
        <v>2627</v>
      </c>
      <c r="K211" s="142" t="s">
        <v>2808</v>
      </c>
      <c r="L211" s="21"/>
      <c r="M211" s="21"/>
      <c r="N211" s="21"/>
      <c r="O211" s="8"/>
    </row>
    <row r="212" spans="1:15" x14ac:dyDescent="0.25">
      <c r="A212" s="9"/>
      <c r="B212" s="27" t="s">
        <v>2624</v>
      </c>
      <c r="C212" s="141" t="s">
        <v>2807</v>
      </c>
      <c r="D212" s="21"/>
      <c r="G212" s="27" t="s">
        <v>2626</v>
      </c>
      <c r="H212" s="142" t="s">
        <v>2809</v>
      </c>
      <c r="J212" s="27" t="s">
        <v>2628</v>
      </c>
      <c r="K212" s="141" t="s">
        <v>2810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65"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44194.866893287035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2" t="str">
        <f>HYPERLINK("#Integrante_3!A109","CAPACIDAD RESIDUAL")</f>
        <v>CAPACIDAD RESIDUAL</v>
      </c>
      <c r="F8" s="203"/>
      <c r="G8" s="20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2" t="str">
        <f>HYPERLINK("#Integrante_3!A162","TALENTO HUMANO")</f>
        <v>TALENTO HUMANO</v>
      </c>
      <c r="F9" s="203"/>
      <c r="G9" s="20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2" t="str">
        <f>HYPERLINK("#Integrante_3!F162","INFRAESTRUCTURA")</f>
        <v>INFRAESTRUCTURA</v>
      </c>
      <c r="F10" s="203"/>
      <c r="G10" s="20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44194.866893287035</v>
      </c>
      <c r="W20" s="107">
        <f ca="1">NOW()</f>
        <v>44194.866893287035</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2674</v>
      </c>
      <c r="J174" s="257"/>
      <c r="K174" s="257"/>
      <c r="L174" s="257"/>
      <c r="M174" s="257"/>
      <c r="O174" s="179"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58"/>
      <c r="S175" s="19"/>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58" t="s">
        <v>2623</v>
      </c>
      <c r="S176" s="19"/>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2674</v>
      </c>
      <c r="J177" s="215"/>
      <c r="K177" s="215"/>
      <c r="L177" s="21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44194.866893287035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2" t="str">
        <f>HYPERLINK("#Integrante_4!A109","CAPACIDAD RESIDUAL")</f>
        <v>CAPACIDAD RESIDUAL</v>
      </c>
      <c r="F8" s="203"/>
      <c r="G8" s="20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2" t="str">
        <f>HYPERLINK("#Integrante_4!A162","TALENTO HUMANO")</f>
        <v>TALENTO HUMANO</v>
      </c>
      <c r="F9" s="203"/>
      <c r="G9" s="20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2" t="str">
        <f>HYPERLINK("#Integrante_4!F162","INFRAESTRUCTURA")</f>
        <v>INFRAESTRUCTURA</v>
      </c>
      <c r="F10" s="203"/>
      <c r="G10" s="20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44194.866893287035</v>
      </c>
      <c r="W20" s="107">
        <f ca="1">NOW()</f>
        <v>44194.866893287035</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3"/>
      <c r="N107" s="119"/>
      <c r="O107" s="119"/>
      <c r="P107" s="81"/>
    </row>
    <row r="108" spans="1:16" ht="29.45" customHeight="1" thickBot="1" x14ac:dyDescent="0.3">
      <c r="O108" s="179"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58"/>
      <c r="S177" s="19"/>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58" t="s">
        <v>2623</v>
      </c>
      <c r="S178" s="19"/>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2674</v>
      </c>
      <c r="J179" s="215"/>
      <c r="K179" s="215"/>
      <c r="L179" s="21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44194.866893287035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2" t="str">
        <f>HYPERLINK("#Integrante_5!A109","CAPACIDAD RESIDUAL")</f>
        <v>CAPACIDAD RESIDUAL</v>
      </c>
      <c r="F8" s="203"/>
      <c r="G8" s="20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2" t="str">
        <f>HYPERLINK("#Integrante_5!A162","TALENTO HUMANO")</f>
        <v>TALENTO HUMANO</v>
      </c>
      <c r="F9" s="203"/>
      <c r="G9" s="20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2" t="str">
        <f>HYPERLINK("#Integrante_5!F162","INFRAESTRUCTURA")</f>
        <v>INFRAESTRUCTURA</v>
      </c>
      <c r="F10" s="203"/>
      <c r="G10" s="20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44194.866893287035</v>
      </c>
      <c r="W20" s="107">
        <f ca="1">NOW()</f>
        <v>44194.866893287035</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3"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3"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3"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3"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+IF(AND(K121&gt;0,O121="Ejecución"),(K121/877802)*Tabla2812[[#This Row],[% participación]],IF(AND(K121&gt;0,O121&lt;&gt;"Ejecución"),"-",""))</f>
        <v/>
      </c>
      <c r="M121" s="119"/>
      <c r="N121" s="113"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3"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3"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3"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3"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3"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3"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3"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3"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3"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3"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3"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3"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3"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3"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3"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3"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3"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3"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3"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3"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3"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3"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3"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3"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3"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3"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3"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3"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3"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3"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3"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3"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3"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3"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3"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3"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2678</v>
      </c>
      <c r="J174" s="257"/>
      <c r="K174" s="257"/>
      <c r="L174" s="257"/>
      <c r="M174" s="257"/>
      <c r="O174" s="179"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9"/>
      <c r="S175" s="158"/>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9"/>
      <c r="S176" s="158" t="s">
        <v>2623</v>
      </c>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2672</v>
      </c>
      <c r="J177" s="215"/>
      <c r="K177" s="215"/>
      <c r="L177" s="21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44194.866893287035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2" t="str">
        <f>HYPERLINK("#Integrante_6!A109","CAPACIDAD RESIDUAL")</f>
        <v>CAPACIDAD RESIDUAL</v>
      </c>
      <c r="F8" s="203"/>
      <c r="G8" s="20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2" t="str">
        <f>HYPERLINK("#Integrante_6!A162","TALENTO HUMANO")</f>
        <v>TALENTO HUMANO</v>
      </c>
      <c r="F9" s="203"/>
      <c r="G9" s="20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2" t="str">
        <f>HYPERLINK("#Integrante_6!F162","INFRAESTRUCTURA")</f>
        <v>INFRAESTRUCTURA</v>
      </c>
      <c r="F10" s="203"/>
      <c r="G10" s="20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44194.866893287035</v>
      </c>
      <c r="W20" s="107">
        <f ca="1">NOW()</f>
        <v>44194.866893287035</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7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7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7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3"/>
      <c r="N107" s="119"/>
      <c r="O107" s="119"/>
      <c r="P107" s="81"/>
    </row>
    <row r="108" spans="1:16" ht="29.45" customHeight="1" thickBot="1" x14ac:dyDescent="0.3">
      <c r="O108" s="179"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2671</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2671</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2671</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2671</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2671</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2671</v>
      </c>
      <c r="C121" s="168" t="s">
        <v>31</v>
      </c>
      <c r="D121" s="116"/>
      <c r="E121" s="139"/>
      <c r="F121" s="139"/>
      <c r="G121" s="166" t="str">
        <f t="shared" si="4"/>
        <v/>
      </c>
      <c r="H121" s="115"/>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2671</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2671</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2671</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2671</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2671</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2671</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2671</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2671</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2671</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2671</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2671</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2671</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2671</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2671</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2671</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2671</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2671</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2671</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2671</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2671</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2671</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2671</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2671</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2671</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2671</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2671</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2671</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2671</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2671</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2671</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2671</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2671</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2671</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2671</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2671</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2671</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2671</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2671</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2671</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2672</v>
      </c>
      <c r="J179" s="215"/>
      <c r="K179" s="215"/>
      <c r="L179" s="21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schemas.openxmlformats.org/package/2006/metadata/core-properties"/>
    <ds:schemaRef ds:uri="4fb10211-09fb-4e80-9f0b-184718d5d98c"/>
    <ds:schemaRef ds:uri="http://purl.org/dc/elements/1.1/"/>
    <ds:schemaRef ds:uri="http://schemas.microsoft.com/office/infopath/2007/PartnerControls"/>
    <ds:schemaRef ds:uri="a65d333d-5b59-4810-bc94-b80d9325abbc"/>
    <ds:schemaRef ds:uri="http://schemas.microsoft.com/office/2006/documentManagement/typ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2020-12-30T01:46:47Z</cp:lastPrinted>
  <dcterms:created xsi:type="dcterms:W3CDTF">2020-10-14T21:57:42Z</dcterms:created>
  <dcterms:modified xsi:type="dcterms:W3CDTF">2020-12-30T01:48:29Z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