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Manos Unidas\Desktop\MANIFESTACIONES DE INTERES\CES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<sst xmlns="http://schemas.openxmlformats.org/spreadsheetml/2006/main" count="3310" uniqueCount="2713">
  <si>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</si>
  <si>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</si>
  <si>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</si>
  <si>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</si>
  <si>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</si>
  <si>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</si>
  <si>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</si>
  <si>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</si>
  <si>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</si>
  <si>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</si>
  <si>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</si>
  <si>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</si>
  <si>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</si>
  <si>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</si>
  <si>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</si>
  <si>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</si>
  <si>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</si>
  <si>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</si>
  <si>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</si>
  <si>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</si>
  <si>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</si>
  <si>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</si>
  <si>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</si>
  <si>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</si>
  <si>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</si>
  <si>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</si>
  <si>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</si>
  <si>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</si>
  <si>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</si>
  <si>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</si>
  <si>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</si>
  <si>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</si>
  <si>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</si>
  <si>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</si>
  <si>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</si>
  <si>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</si>
  <si>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</si>
  <si>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</si>
  <si>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</si>
  <si>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</si>
  <si>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</si>
  <si>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</si>
  <si>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</si>
  <si>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</si>
  <si>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</si>
  <si>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</si>
  <si>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</si>
  <si>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</si>
  <si>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</si>
  <si>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</si>
  <si>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</si>
  <si>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</si>
  <si>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</si>
  <si>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</si>
  <si>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</si>
  <si>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</si>
  <si>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</si>
  <si>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</si>
  <si>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</si>
  <si>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</si>
  <si>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</si>
  <si>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</si>
  <si>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</si>
  <si>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</si>
  <si>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</si>
  <si>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</si>
  <si>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</si>
  <si>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</si>
  <si>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</si>
  <si>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</si>
  <si>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</si>
  <si>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</si>
  <si>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</si>
  <si>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</si>
  <si>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</si>
  <si>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</si>
  <si>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</si>
  <si>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</si>
  <si>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</si>
  <si>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</si>
  <si>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</si>
  <si>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</si>
  <si>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</si>
  <si>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</si>
  <si>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</si>
  <si>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</si>
  <si>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</si>
  <si>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</si>
  <si>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</si>
  <si>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</si>
  <si>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</si>
  <si>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</si>
  <si>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</si>
  <si>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</si>
  <si>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</si>
  <si>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</si>
  <si>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</si>
  <si>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</si>
  <si>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</si>
  <si>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</si>
  <si>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</si>
  <si>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</si>
  <si>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</si>
  <si>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</si>
  <si>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</si>
  <si>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</si>
  <si>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</si>
  <si>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</si>
  <si>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</si>
  <si>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</si>
  <si>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</si>
  <si>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</si>
  <si>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</si>
  <si>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</si>
  <si>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</si>
  <si>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</si>
  <si>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</si>
  <si>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</si>
  <si>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</si>
  <si>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</si>
  <si>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</si>
  <si>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</si>
  <si>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</si>
  <si>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</si>
  <si>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</si>
  <si>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</si>
  <si>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</si>
  <si>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</si>
  <si>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</si>
  <si>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</si>
  <si>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</si>
  <si>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</si>
  <si>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</si>
  <si>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</si>
  <si>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</si>
  <si>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</si>
  <si>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</si>
  <si>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</si>
  <si>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</si>
  <si>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</si>
  <si>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</si>
  <si>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</si>
  <si>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</si>
  <si>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</si>
  <si>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</si>
  <si>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</si>
  <si>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</si>
  <si>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</si>
  <si>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</si>
  <si>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</si>
  <si>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</si>
  <si>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</si>
  <si>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</si>
  <si>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</si>
  <si>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</si>
  <si>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</si>
  <si>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</si>
  <si>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</si>
  <si>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</si>
  <si>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</si>
  <si>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</si>
  <si>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</si>
  <si>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</si>
  <si>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</si>
  <si>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</si>
  <si>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</si>
  <si>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</si>
  <si>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</si>
  <si>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</si>
  <si>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</si>
  <si>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</si>
  <si>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</si>
  <si>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</si>
  <si>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</si>
  <si>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</si>
  <si>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</si>
  <si>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</si>
  <si>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</si>
  <si>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</si>
  <si>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</si>
  <si>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</si>
  <si>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</si>
  <si>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</si>
  <si>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</si>
  <si>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</si>
  <si>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</si>
  <si>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</si>
  <si>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</si>
  <si>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</si>
  <si>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</si>
  <si>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</si>
  <si>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</si>
  <si>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</si>
  <si>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</si>
  <si>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</si>
  <si>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</si>
  <si>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</si>
  <si>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</si>
  <si>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</si>
  <si>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</si>
  <si>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</si>
  <si>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</si>
  <si>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</si>
  <si>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</si>
  <si>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</si>
  <si>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</si>
  <si>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</si>
  <si>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</si>
  <si>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</si>
  <si>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</si>
  <si>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</si>
  <si>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</si>
  <si>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</si>
  <si>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</si>
  <si>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</si>
  <si>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</si>
  <si>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</si>
  <si>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</si>
  <si>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</si>
  <si>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</si>
  <si>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</si>
  <si>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</si>
  <si>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</si>
  <si>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</si>
  <si>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</si>
  <si>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</si>
  <si>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</si>
  <si>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</si>
  <si>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</si>
  <si>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</si>
  <si>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</si>
  <si>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</si>
  <si>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</si>
  <si>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</si>
  <si>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</si>
  <si>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</si>
  <si>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</si>
  <si>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</si>
  <si>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</si>
  <si>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</si>
  <si>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</si>
  <si>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</si>
  <si>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</si>
  <si>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</si>
  <si>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</si>
  <si>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</si>
  <si>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</si>
  <si>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</si>
  <si>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</si>
  <si>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</si>
  <si>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</si>
  <si>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</si>
  <si>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</si>
  <si>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</si>
  <si>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</si>
  <si>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</si>
  <si>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</si>
  <si>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</si>
  <si>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</si>
  <si>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</si>
  <si>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</si>
  <si>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</si>
  <si>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</si>
  <si>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</si>
  <si>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</si>
  <si>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</si>
  <si>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</si>
  <si>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</si>
  <si>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</si>
  <si>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</si>
  <si>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</si>
  <si>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</si>
  <si>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</si>
  <si>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</si>
  <si>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</si>
  <si>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</si>
  <si>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</si>
  <si>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</si>
  <si>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</si>
  <si>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</si>
  <si>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</si>
  <si>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</si>
  <si>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</si>
  <si>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</si>
  <si>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</si>
  <si>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</si>
  <si>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</si>
  <si>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</si>
  <si>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</si>
  <si>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</si>
  <si>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</si>
  <si>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</si>
  <si>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</si>
  <si>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</si>
  <si>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</si>
  <si>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</si>
  <si>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</si>
  <si>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</si>
  <si>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</si>
  <si>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</si>
  <si>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</si>
  <si>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</si>
  <si>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</si>
  <si>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</si>
  <si>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</si>
  <si>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</si>
  <si>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</si>
  <si>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</si>
  <si>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</si>
  <si>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</si>
  <si>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</si>
  <si>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</si>
  <si>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</si>
  <si>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</si>
  <si>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</si>
  <si>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</si>
  <si>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</si>
  <si>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</si>
  <si>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</si>
  <si>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</si>
  <si>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</si>
  <si>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</si>
  <si>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</si>
  <si>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</si>
  <si>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</si>
  <si>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</si>
  <si>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</si>
  <si>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</si>
  <si>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</si>
  <si>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</si>
  <si>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</si>
  <si>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</si>
  <si>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</si>
  <si>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</si>
  <si>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</si>
  <si>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</si>
  <si>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</si>
  <si>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</si>
  <si>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</si>
  <si>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</si>
  <si>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</si>
  <si>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</si>
  <si>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</si>
  <si>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</si>
  <si>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</si>
  <si>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</si>
  <si>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</si>
  <si>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</si>
  <si>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</si>
  <si>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</si>
  <si>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</si>
  <si>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</si>
  <si>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</si>
  <si>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</si>
  <si>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</si>
  <si>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</si>
  <si>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</si>
  <si>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</si>
  <si>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</si>
  <si>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</si>
  <si>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</si>
  <si>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</si>
  <si>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</si>
  <si>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</si>
  <si>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</si>
  <si>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</si>
  <si>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</si>
  <si>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</si>
  <si>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</si>
  <si>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</si>
  <si>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</si>
  <si>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</si>
  <si>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</si>
  <si>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</si>
  <si>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</si>
  <si>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</si>
  <si>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</si>
  <si>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</si>
  <si>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</si>
  <si>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</si>
  <si>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</si>
  <si>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</si>
  <si>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</si>
  <si>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</si>
  <si>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</si>
  <si>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</si>
  <si>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</si>
  <si>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</si>
  <si>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</si>
  <si>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</si>
  <si>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</si>
  <si>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</si>
  <si>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</si>
  <si>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</si>
  <si>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</si>
  <si>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</si>
  <si>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</si>
  <si>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</si>
  <si>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</si>
  <si>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</si>
  <si>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</si>
  <si>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</si>
  <si>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</si>
  <si>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</si>
  <si>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</si>
  <si>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</si>
  <si>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</si>
  <si>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</si>
  <si>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</si>
  <si>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</si>
  <si>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</si>
  <si>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</si>
  <si>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</si>
  <si>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</si>
  <si>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</si>
  <si>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</si>
  <si>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</si>
  <si>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</si>
  <si>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</si>
  <si>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</si>
  <si>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</si>
  <si>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</si>
  <si>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</si>
  <si>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</si>
  <si>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</si>
  <si>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</si>
  <si>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</si>
  <si>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</si>
  <si>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</si>
  <si>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</si>
  <si>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</si>
  <si>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</si>
  <si>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</si>
  <si>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</si>
  <si>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</si>
  <si>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</si>
  <si>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</si>
  <si>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</si>
  <si>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</si>
  <si>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</si>
  <si>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</si>
  <si>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</si>
  <si>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</si>
  <si>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</si>
  <si>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</si>
  <si>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</si>
  <si>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</si>
  <si>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</si>
  <si>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</si>
  <si>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</si>
  <si>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</si>
  <si>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</si>
  <si>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</si>
  <si>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</si>
  <si>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</si>
  <si>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</si>
  <si>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</si>
  <si>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</si>
  <si>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</si>
  <si>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</si>
  <si>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</si>
  <si>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</si>
  <si>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</si>
  <si>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</si>
  <si>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</si>
  <si>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</si>
  <si>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</si>
  <si>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</si>
  <si>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</si>
  <si>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</si>
  <si>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</si>
  <si>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</si>
  <si>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</si>
  <si>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</si>
  <si>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</si>
  <si>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</si>
  <si>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</si>
  <si>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</si>
  <si>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</si>
  <si>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</si>
  <si>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</si>
  <si>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</si>
  <si>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</si>
  <si>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</si>
  <si>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</si>
  <si>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</si>
  <si>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</si>
  <si>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</si>
  <si>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</si>
  <si>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</si>
  <si>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</si>
  <si>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</si>
  <si>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</si>
  <si>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</si>
  <si>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</si>
  <si>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</si>
  <si>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</si>
  <si>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</si>
  <si>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</si>
  <si>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</si>
  <si>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</si>
  <si>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</si>
  <si>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</si>
  <si>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</si>
  <si>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</si>
  <si>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</si>
  <si>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</si>
  <si>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</si>
  <si>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</si>
  <si>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</si>
  <si>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</si>
  <si>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</si>
  <si>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</si>
  <si>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</si>
  <si>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</si>
  <si>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</si>
  <si>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</si>
  <si>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</si>
  <si>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</si>
  <si>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</si>
  <si>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</si>
  <si>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</si>
  <si>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</si>
  <si>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</si>
  <si>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</si>
  <si>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</si>
  <si>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</si>
  <si>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</si>
  <si>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</si>
  <si>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</si>
  <si>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</si>
  <si>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</si>
  <si>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</si>
  <si>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</si>
  <si>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</si>
  <si>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</si>
  <si>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</si>
  <si>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</si>
  <si>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</si>
  <si>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</si>
  <si>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</si>
  <si>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</si>
  <si>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</si>
  <si>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</si>
  <si>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</si>
  <si>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</si>
  <si>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</si>
  <si>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</si>
  <si>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</si>
  <si>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</si>
  <si>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</si>
  <si>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</si>
  <si>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</si>
  <si>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</si>
  <si>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</si>
  <si>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</si>
  <si>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</si>
  <si>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</si>
  <si>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</si>
  <si>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</si>
  <si>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</si>
  <si>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</si>
  <si>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</si>
  <si>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</si>
  <si>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</si>
  <si>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</si>
  <si>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</si>
  <si>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</si>
  <si>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</si>
  <si>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</si>
  <si>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</si>
  <si>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</si>
  <si>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</si>
  <si>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</si>
  <si>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</si>
  <si>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</si>
  <si>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</si>
  <si>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</si>
  <si>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</si>
  <si>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</si>
  <si>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</si>
  <si>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</si>
  <si>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</si>
  <si>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</si>
  <si>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</si>
  <si>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</si>
  <si>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</si>
  <si>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</si>
  <si>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</si>
  <si>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</si>
  <si>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</si>
  <si>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</si>
  <si>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</si>
  <si>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</si>
  <si>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</si>
  <si>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</si>
  <si>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</si>
  <si>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</si>
  <si>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</si>
  <si>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</si>
  <si>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</si>
  <si>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</si>
  <si>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</si>
  <si>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</si>
  <si>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</si>
  <si>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</si>
  <si>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</si>
  <si>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</si>
  <si>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</si>
  <si>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</si>
  <si>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</si>
  <si>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</si>
  <si>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</si>
  <si>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</si>
  <si>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</si>
  <si>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</si>
  <si>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</si>
  <si>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</si>
  <si>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</si>
  <si>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</si>
  <si>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</si>
  <si>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</si>
  <si>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</si>
  <si>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</si>
  <si>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</si>
  <si>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</si>
  <si>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</si>
  <si>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</si>
  <si>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</si>
  <si>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</si>
  <si>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</si>
  <si>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</si>
  <si>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</si>
  <si>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</si>
  <si>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</si>
  <si>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</si>
  <si>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</si>
  <si>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</si>
  <si>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</si>
  <si>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</si>
  <si>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</si>
  <si>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</si>
  <si>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</si>
  <si>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</si>
  <si>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</si>
  <si>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</si>
  <si>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</si>
  <si>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</si>
  <si>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</si>
  <si>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</si>
  <si>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</si>
  <si>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</si>
  <si>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</si>
  <si>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</si>
  <si>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</si>
  <si>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</si>
  <si>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</si>
  <si>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</si>
  <si>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</si>
  <si>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</si>
  <si>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</si>
  <si>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</si>
  <si>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</si>
  <si>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</si>
  <si>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</si>
  <si>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</si>
  <si>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</si>
  <si>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</si>
  <si>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</si>
  <si>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</si>
  <si>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</si>
  <si>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</si>
  <si>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</si>
  <si>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</si>
  <si>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</si>
  <si>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</si>
  <si>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</si>
  <si>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</si>
  <si>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</si>
  <si>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</si>
  <si>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</si>
  <si>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</si>
  <si>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</si>
  <si>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</si>
  <si>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</si>
  <si>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</si>
  <si>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</si>
  <si>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</si>
  <si>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</si>
  <si>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</si>
  <si>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</si>
  <si>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</si>
  <si>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</si>
  <si>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</si>
  <si>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</si>
  <si>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</si>
  <si>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</si>
  <si>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</si>
  <si>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</si>
  <si>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</si>
  <si>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</si>
  <si>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</si>
  <si>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</si>
  <si>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</si>
  <si>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</si>
  <si>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</si>
  <si>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</si>
  <si>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</si>
  <si>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</si>
  <si>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</si>
  <si>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</si>
  <si>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</si>
  <si>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</si>
  <si>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</si>
  <si>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</si>
  <si>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</si>
  <si>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</si>
  <si>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</si>
  <si>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</si>
  <si>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</si>
  <si>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</si>
  <si>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</si>
  <si>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</si>
  <si>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</si>
  <si>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</si>
  <si>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</si>
  <si>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</si>
  <si>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</si>
  <si>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</si>
  <si>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</si>
  <si>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</si>
  <si>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</si>
  <si>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</si>
  <si>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</si>
  <si>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</si>
  <si>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</si>
  <si>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</si>
  <si>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</si>
  <si>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</si>
  <si>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</si>
  <si>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</si>
  <si>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</si>
  <si>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</si>
  <si>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</si>
  <si>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</si>
  <si>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</si>
  <si>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</si>
  <si>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</si>
  <si>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</si>
  <si>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</si>
  <si>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</si>
  <si>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</si>
  <si>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</si>
  <si>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</si>
  <si>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</si>
  <si>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</si>
  <si>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</si>
  <si>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</si>
  <si>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</si>
  <si>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</si>
  <si>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</si>
  <si>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</si>
  <si>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</si>
  <si>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</si>
  <si>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</si>
  <si>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</si>
  <si>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</si>
  <si>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</si>
  <si>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</si>
  <si>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</si>
  <si>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</si>
  <si>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</si>
  <si>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</si>
  <si>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</si>
  <si>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</si>
  <si>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</si>
  <si>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</si>
  <si>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</si>
  <si>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</si>
  <si>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</si>
  <si>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</si>
  <si>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</si>
  <si>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</si>
  <si>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</si>
  <si>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</si>
  <si>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</si>
  <si>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</si>
  <si>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</si>
  <si>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</si>
  <si>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</si>
  <si>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</si>
  <si>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</si>
  <si>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</si>
  <si>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</si>
  <si>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</si>
  <si>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</si>
  <si>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</si>
  <si>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</si>
  <si>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</si>
  <si>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</si>
  <si>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</si>
  <si>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</si>
  <si>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</si>
  <si>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</si>
  <si>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</si>
  <si>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</si>
  <si>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</si>
  <si>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</si>
  <si>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</si>
  <si>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</si>
  <si>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</si>
  <si>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</si>
  <si>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</si>
  <si>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</si>
  <si>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</si>
  <si>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</si>
  <si>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</si>
  <si>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</si>
  <si>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</si>
  <si>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</si>
  <si>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</si>
  <si>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</si>
  <si>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</si>
  <si>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</si>
  <si>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</si>
  <si>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</si>
  <si>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</si>
  <si>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</si>
  <si>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</si>
  <si>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</si>
  <si>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</si>
  <si>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</si>
  <si>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</si>
  <si>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</si>
  <si>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</si>
  <si>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</si>
  <si>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</si>
  <si>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</si>
  <si>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</si>
  <si>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</si>
  <si>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</si>
  <si>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</si>
  <si>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</si>
  <si>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</si>
  <si>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</si>
  <si>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</si>
  <si>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</si>
  <si>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</si>
  <si>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</si>
  <si>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</si>
  <si>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</si>
  <si>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</si>
  <si>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</si>
  <si>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</si>
  <si>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</si>
  <si>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</si>
  <si>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</si>
  <si>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</si>
  <si>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</si>
  <si>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</si>
  <si>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</si>
  <si>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</si>
  <si>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</si>
  <si>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</si>
  <si>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</si>
  <si>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</si>
  <si>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</si>
  <si>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</si>
  <si>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</si>
  <si>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</si>
  <si>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</si>
  <si>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</si>
  <si>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</si>
  <si>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</si>
  <si>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</si>
  <si>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</si>
  <si>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</si>
  <si>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</si>
  <si>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</si>
  <si>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</si>
  <si>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</si>
  <si>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</si>
  <si>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</si>
  <si>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</si>
  <si>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</si>
  <si>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</si>
  <si>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</si>
  <si>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</si>
  <si>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</si>
  <si>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</si>
  <si>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</si>
  <si>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</si>
  <si>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</si>
  <si>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</si>
  <si>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</si>
  <si>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</si>
  <si>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</si>
  <si>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</si>
  <si>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</si>
  <si>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</si>
  <si>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</si>
  <si>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</si>
  <si>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</si>
  <si>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</si>
  <si>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</si>
  <si>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</si>
  <si>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</si>
  <si>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</si>
  <si>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</si>
  <si>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</si>
  <si>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</si>
  <si>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</si>
  <si>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</si>
  <si>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</si>
  <si>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</si>
  <si>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</si>
  <si>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</si>
  <si>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</si>
  <si>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</si>
  <si>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</si>
  <si>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</si>
  <si>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</si>
  <si>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</si>
  <si>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</si>
  <si>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</si>
  <si>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</si>
  <si>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</si>
  <si>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</si>
  <si>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</si>
  <si>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</si>
  <si>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</si>
  <si>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</si>
  <si>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</si>
  <si>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</si>
  <si>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</si>
  <si>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</si>
  <si>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</si>
  <si>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</si>
  <si>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</si>
  <si>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</si>
  <si>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</si>
  <si>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</si>
  <si>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</si>
  <si>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</si>
  <si>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</si>
  <si>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</si>
  <si>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</si>
  <si>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</si>
  <si>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</si>
  <si>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</si>
  <si>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</si>
  <si>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</si>
  <si>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</si>
  <si>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</si>
  <si>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</si>
  <si>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</si>
  <si>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</si>
  <si>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</si>
  <si>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</si>
  <si>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</si>
  <si>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</si>
  <si>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</si>
  <si>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</si>
  <si>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</si>
  <si>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</si>
  <si>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</si>
  <si>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</si>
  <si>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</si>
  <si>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</si>
  <si>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</si>
  <si>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</si>
  <si>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</si>
  <si>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</si>
  <si>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</si>
  <si>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</si>
  <si>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</si>
  <si>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</si>
  <si>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</si>
  <si>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</si>
  <si>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</si>
  <si>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</si>
  <si>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</si>
  <si>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</si>
  <si>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</si>
  <si>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</si>
  <si>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</si>
  <si>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</si>
  <si>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</si>
  <si>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</si>
  <si>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</si>
  <si>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</si>
  <si>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</si>
  <si>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</si>
  <si>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</si>
  <si>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</si>
  <si>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</si>
  <si>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</si>
  <si>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</si>
  <si>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</si>
  <si>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</si>
  <si>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</si>
  <si>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</si>
  <si>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</si>
  <si>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</si>
  <si>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</si>
  <si>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</si>
  <si>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</si>
  <si>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</si>
  <si>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</si>
  <si>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</si>
  <si>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</si>
  <si>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</si>
  <si>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</si>
  <si>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</si>
  <si>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</si>
  <si>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</si>
  <si>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</si>
  <si>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</si>
  <si>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</si>
  <si>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</si>
  <si>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</si>
  <si>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</si>
  <si>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</si>
  <si>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</si>
  <si>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</si>
  <si>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</si>
  <si>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</si>
  <si>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</si>
  <si>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</si>
  <si>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</si>
  <si>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</si>
  <si>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</si>
  <si>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</si>
  <si>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</si>
  <si>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</si>
  <si>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</si>
  <si>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</si>
  <si>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</si>
  <si>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</si>
  <si>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</si>
  <si>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</si>
  <si>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</si>
  <si>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</si>
  <si>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</si>
  <si>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</si>
  <si>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</si>
  <si>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</si>
  <si>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</si>
  <si>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</si>
  <si>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</si>
  <si>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</si>
  <si>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</si>
  <si>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</si>
  <si>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</si>
  <si>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</si>
  <si>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</si>
  <si>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</si>
  <si>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</si>
  <si>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</si>
  <si>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</si>
  <si>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</si>
  <si>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</si>
  <si>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</si>
  <si>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</si>
  <si>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</si>
  <si>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</si>
  <si>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</si>
  <si>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</si>
  <si>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</si>
  <si>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</si>
  <si>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</si>
  <si>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</si>
  <si>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</si>
  <si>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</si>
  <si>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</si>
  <si>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</si>
  <si>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</si>
  <si>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</si>
  <si>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</si>
  <si>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</si>
  <si>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</si>
  <si>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</si>
  <si>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</si>
  <si>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</si>
  <si>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</si>
  <si>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</si>
  <si>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</si>
  <si>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</si>
  <si>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</si>
  <si>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</si>
  <si>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</si>
  <si>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</si>
  <si>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</si>
  <si>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</si>
  <si>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</si>
  <si>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</si>
  <si>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</si>
  <si>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</si>
  <si>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</si>
  <si>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</si>
  <si>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</si>
  <si>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</si>
  <si>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</si>
  <si>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</si>
  <si>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</si>
  <si>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</si>
  <si>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</si>
  <si>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</si>
  <si>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</si>
  <si>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</si>
  <si>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</si>
  <si>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</si>
  <si>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</si>
  <si>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</si>
  <si>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</si>
  <si>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</si>
  <si>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</si>
  <si>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</si>
  <si>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</si>
  <si>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</si>
  <si>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</si>
  <si>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</si>
  <si>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</si>
  <si>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</si>
  <si>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</si>
  <si>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</si>
  <si>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</si>
  <si>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</si>
  <si>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</si>
  <si>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</si>
  <si>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</si>
  <si>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</si>
  <si>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</si>
  <si>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</si>
  <si>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</si>
  <si>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</si>
  <si>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</si>
  <si>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</si>
  <si>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</si>
  <si>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</si>
  <si>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</si>
  <si>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</si>
  <si>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</si>
  <si>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</si>
  <si>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</si>
  <si>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</si>
  <si>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</si>
  <si>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</si>
  <si>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</si>
  <si>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</si>
  <si>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</si>
  <si>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</si>
  <si>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</si>
  <si>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</si>
  <si>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</si>
  <si>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</si>
  <si>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</si>
  <si>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</si>
  <si>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</si>
  <si>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</si>
  <si>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</si>
  <si>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</si>
  <si>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</si>
  <si>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</si>
  <si>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</si>
  <si>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</si>
  <si>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</si>
  <si>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</si>
  <si>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</si>
  <si>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</si>
  <si>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</si>
  <si>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</si>
  <si>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</si>
  <si>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</si>
  <si>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</si>
  <si>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</si>
  <si>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</si>
  <si>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</si>
  <si>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</si>
  <si>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</si>
  <si>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</si>
  <si>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</si>
  <si>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</si>
  <si>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</si>
  <si>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</si>
  <si>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</si>
  <si>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</si>
  <si>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</si>
  <si>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</si>
  <si>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</si>
  <si>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</si>
  <si>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</si>
  <si>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</si>
  <si>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</si>
  <si>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</si>
  <si>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</si>
  <si>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</si>
  <si>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</si>
  <si>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</si>
  <si>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</si>
  <si>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</si>
  <si>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</si>
  <si>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</si>
  <si>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</si>
  <si>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</si>
  <si>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</si>
  <si>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</si>
  <si>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</si>
  <si>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</si>
  <si>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</si>
  <si>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</si>
  <si>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</si>
  <si>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</si>
  <si>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</si>
  <si>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</si>
  <si>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</si>
  <si>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</si>
  <si>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</si>
  <si>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</si>
  <si>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</si>
  <si>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</si>
  <si>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</si>
  <si>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</si>
  <si>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</si>
  <si>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</si>
  <si>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</si>
  <si>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</si>
  <si>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</si>
  <si>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</si>
  <si>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</si>
  <si>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</si>
  <si>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</si>
  <si>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</si>
  <si>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</si>
  <si>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</si>
  <si>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</si>
  <si>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</si>
  <si>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</si>
  <si>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</si>
  <si>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</si>
  <si>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</si>
  <si>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</si>
  <si>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</si>
  <si>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</si>
  <si>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</si>
  <si>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</si>
  <si>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</si>
  <si>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</si>
  <si>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</si>
  <si>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</si>
  <si>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</si>
  <si>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</si>
  <si>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</si>
  <si>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</si>
  <si>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</si>
  <si>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</si>
  <si>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</si>
  <si>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</si>
  <si>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</si>
  <si>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</si>
  <si>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</si>
  <si>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</si>
  <si>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</si>
  <si>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</si>
  <si>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</si>
  <si>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</si>
  <si>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</si>
  <si>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</si>
  <si>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</si>
  <si>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</si>
  <si>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</si>
  <si>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</si>
  <si>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</si>
  <si>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</si>
  <si>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</si>
  <si>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</si>
  <si>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</si>
  <si>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</si>
  <si>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</si>
  <si>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</si>
  <si>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</si>
  <si>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</si>
  <si>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</si>
  <si>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</si>
  <si>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</si>
  <si>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</si>
  <si>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</si>
  <si>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</si>
  <si>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</si>
  <si>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</si>
  <si>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</si>
  <si>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</si>
  <si>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</si>
  <si>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</si>
  <si>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</si>
  <si>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</si>
  <si>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</si>
  <si>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</si>
  <si>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</si>
  <si>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</si>
  <si>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</si>
  <si>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</si>
  <si>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</si>
  <si>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</si>
  <si>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</si>
  <si>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</si>
  <si>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</si>
  <si>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</si>
  <si>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</si>
  <si>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</si>
  <si>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</si>
  <si>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</si>
  <si>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</si>
  <si>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</si>
  <si>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</si>
  <si>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</si>
  <si>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</si>
  <si>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</si>
  <si>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</si>
  <si>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</si>
  <si>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</si>
  <si>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</si>
  <si>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</si>
  <si>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</si>
  <si>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</si>
  <si>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</si>
  <si>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</si>
  <si>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</si>
  <si>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</si>
  <si>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</si>
  <si>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</si>
  <si>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</si>
  <si>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</si>
  <si>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</si>
  <si>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</si>
  <si>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</si>
  <si>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</si>
  <si>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</si>
  <si>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</si>
  <si>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</si>
  <si>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</si>
  <si>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</si>
  <si>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</si>
  <si>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</si>
  <si>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</si>
  <si>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</si>
  <si>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</si>
  <si>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</si>
  <si>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</si>
  <si>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</si>
  <si>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</si>
  <si>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</si>
  <si>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</si>
  <si>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</si>
  <si>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</si>
  <si>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</si>
  <si>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</si>
  <si>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</si>
  <si>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</si>
  <si>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</si>
  <si>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</si>
  <si>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</si>
  <si>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</si>
  <si>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</si>
  <si>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</si>
  <si>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</si>
  <si>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</si>
  <si>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</si>
  <si>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</si>
  <si>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</si>
  <si>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</si>
  <si>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</si>
  <si>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</si>
  <si>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</si>
  <si>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</si>
  <si>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</si>
  <si>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</si>
  <si>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</si>
  <si>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</si>
  <si>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</si>
  <si>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</si>
  <si>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</si>
  <si>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</si>
  <si>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</si>
  <si>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</si>
  <si>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</si>
  <si>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</si>
  <si>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</si>
  <si>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</si>
  <si>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</si>
  <si>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</si>
  <si>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</si>
  <si>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</si>
  <si>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</si>
  <si>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</si>
  <si>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</si>
  <si>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</si>
  <si>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</si>
  <si>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</si>
  <si>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</si>
  <si>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</si>
  <si>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</si>
  <si>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</si>
  <si>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</si>
  <si>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</si>
  <si>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</si>
  <si>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</si>
  <si>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</si>
  <si>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</si>
  <si>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</si>
  <si>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</si>
  <si>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</si>
  <si>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</si>
  <si>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</si>
  <si>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</si>
  <si>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</si>
  <si>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</si>
  <si>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</si>
  <si>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</si>
  <si>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</si>
  <si>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</si>
  <si>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</si>
  <si>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</si>
  <si>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</si>
  <si>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</si>
  <si>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</si>
  <si>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</si>
  <si>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</si>
  <si>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</si>
  <si>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</si>
  <si>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</si>
  <si>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</si>
  <si>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</si>
  <si>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</si>
  <si>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</si>
  <si>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</si>
  <si>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</si>
  <si>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</si>
  <si>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</si>
  <si>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</si>
  <si>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</si>
  <si>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</si>
  <si>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</si>
  <si>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</si>
  <si>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</si>
  <si>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</si>
  <si>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</si>
  <si>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</si>
  <si>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</si>
  <si>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</si>
  <si>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</si>
  <si>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</si>
  <si>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</si>
  <si>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</si>
  <si>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</si>
  <si>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</si>
  <si>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</si>
  <si>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</si>
  <si>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</si>
  <si>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</si>
  <si>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</si>
  <si>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</si>
  <si>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</si>
  <si>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</si>
  <si>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</si>
  <si>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</si>
  <si>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</si>
  <si>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</si>
  <si>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</si>
  <si>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</si>
  <si>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</si>
  <si>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</si>
  <si>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</si>
  <si>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</si>
  <si>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</si>
  <si>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</si>
  <si>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</si>
  <si>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</si>
  <si>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</si>
  <si>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</si>
  <si>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</si>
  <si>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</si>
  <si>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</si>
  <si>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</si>
  <si>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</si>
  <si>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</si>
  <si>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</si>
  <si>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</si>
  <si>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</si>
  <si>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</si>
  <si>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</si>
  <si>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</si>
  <si>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</si>
  <si>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</si>
  <si>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</si>
  <si>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</si>
  <si>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</si>
  <si>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</si>
  <si>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</si>
  <si>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</si>
  <si>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</si>
  <si>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</si>
  <si>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</si>
  <si>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</si>
  <si>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</si>
  <si>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</si>
  <si>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</si>
  <si>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</si>
  <si>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</si>
  <si>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</si>
  <si>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</si>
  <si>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</si>
  <si>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</si>
  <si>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</si>
  <si>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</si>
  <si>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</si>
  <si>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</si>
  <si>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</si>
  <si>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</si>
  <si>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</si>
  <si>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</si>
  <si>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</si>
  <si>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</si>
  <si>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</si>
  <si>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</si>
  <si>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</si>
  <si>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</si>
  <si>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</si>
  <si>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</si>
  <si>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</si>
  <si>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</si>
  <si>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</si>
  <si>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</si>
  <si>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</si>
  <si>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</si>
  <si>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</si>
  <si>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</si>
  <si>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</si>
  <si>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</si>
  <si>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</si>
  <si>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</si>
  <si>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</si>
  <si>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</si>
  <si>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</si>
  <si>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</si>
  <si>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</si>
  <si>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</si>
  <si>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</si>
  <si>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</si>
  <si>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</si>
  <si>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</si>
  <si>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</si>
  <si>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</si>
  <si>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</si>
  <si>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</si>
  <si>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</si>
  <si>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</si>
  <si>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</si>
  <si>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</si>
  <si>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</si>
  <si>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</si>
  <si>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</si>
  <si>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</si>
  <si>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</si>
  <si>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</si>
  <si>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</si>
  <si>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</si>
  <si>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</si>
  <si>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</si>
  <si>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</si>
  <si>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</si>
  <si>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</si>
  <si>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</si>
  <si>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</si>
  <si>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</si>
  <si>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</si>
  <si>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</si>
  <si>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</si>
  <si>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</si>
  <si>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</si>
  <si>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</si>
  <si>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</si>
  <si>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</si>
  <si>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</si>
  <si>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</si>
  <si>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</si>
  <si>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</si>
  <si>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</si>
  <si>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</si>
  <si>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</si>
  <si>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</si>
  <si>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</si>
  <si>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</si>
  <si>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</si>
  <si>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</si>
  <si>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</si>
  <si>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</si>
  <si>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</si>
  <si>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</si>
  <si>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</si>
  <si>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</si>
  <si>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</si>
  <si>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</si>
  <si>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</si>
  <si>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</si>
  <si>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</si>
  <si>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</si>
  <si>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</si>
  <si>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</si>
  <si>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</si>
  <si>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</si>
  <si>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</si>
  <si>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</si>
  <si>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</si>
  <si>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</si>
  <si>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</si>
  <si>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</si>
  <si>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</si>
  <si>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</si>
  <si>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</si>
  <si>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</si>
  <si>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</si>
  <si>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</si>
  <si>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</si>
  <si>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</si>
  <si>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</si>
  <si>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</si>
  <si>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</si>
  <si>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</si>
  <si>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</si>
  <si>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</si>
  <si>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</si>
  <si>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</si>
  <si>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</si>
  <si>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</si>
  <si>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</si>
  <si>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</si>
  <si>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</si>
  <si>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</si>
  <si>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</si>
  <si>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</si>
  <si>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</si>
  <si>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</si>
  <si>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</si>
  <si>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</si>
  <si>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</si>
  <si>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</si>
  <si>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</si>
  <si>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</si>
  <si>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</si>
  <si>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</si>
  <si>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</si>
  <si>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</si>
  <si>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</si>
  <si>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</si>
  <si>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</si>
  <si>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</si>
  <si>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</si>
  <si>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</si>
  <si>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</si>
  <si>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</si>
  <si>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</si>
  <si>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</si>
  <si>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</si>
  <si>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</si>
  <si>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</si>
  <si>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</si>
  <si>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</si>
  <si>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</si>
  <si>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</si>
  <si>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</si>
  <si>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</si>
  <si>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</si>
  <si>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</si>
  <si>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</si>
  <si>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</si>
  <si>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</si>
  <si>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</si>
  <si>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</si>
  <si>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</si>
  <si>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</si>
  <si>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</si>
  <si>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</si>
  <si>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</si>
  <si>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</si>
  <si>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</si>
  <si>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</si>
  <si>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</si>
  <si>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</si>
  <si>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</si>
  <si>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</si>
  <si>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</si>
  <si>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</si>
  <si>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</si>
  <si>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</si>
  <si>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</si>
  <si>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</si>
  <si>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</si>
  <si>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</si>
  <si>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</si>
  <si>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</si>
  <si>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</si>
  <si>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</si>
  <si>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</si>
  <si>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</si>
  <si>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</si>
  <si>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</si>
  <si>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</si>
  <si>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</si>
  <si>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</si>
  <si>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</si>
  <si>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</si>
  <si>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</si>
  <si>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</si>
  <si>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</si>
  <si>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</si>
  <si>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</si>
  <si>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</si>
  <si>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</si>
  <si>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</si>
  <si>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</si>
  <si>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</si>
  <si>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</si>
  <si>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</si>
  <si>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</si>
  <si>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</si>
  <si>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</si>
  <si>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</si>
  <si>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</si>
  <si>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</si>
  <si>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</si>
  <si>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</si>
  <si>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</si>
  <si>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</si>
  <si>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</si>
  <si>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</si>
  <si>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</si>
  <si>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</si>
  <si>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</si>
  <si>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</si>
  <si>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</si>
  <si>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</si>
  <si>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</si>
  <si>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</si>
  <si>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</si>
  <si>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</si>
  <si>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</si>
  <si>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</si>
  <si>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</si>
  <si>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</si>
  <si>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</si>
  <si>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</si>
  <si>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</si>
  <si>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</si>
  <si>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</si>
  <si>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</si>
  <si>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</si>
  <si>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</si>
  <si>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</si>
  <si>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</si>
  <si>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</si>
  <si>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</si>
  <si>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</si>
  <si>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</si>
  <si>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</si>
  <si>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</si>
  <si>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</si>
  <si>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</si>
  <si>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</si>
  <si>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</si>
  <si>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</si>
  <si>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</si>
  <si>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</si>
  <si>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</si>
  <si>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</si>
  <si>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</si>
  <si>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</si>
  <si>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</si>
  <si>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</si>
  <si>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</si>
  <si>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</si>
  <si>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</si>
  <si>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</si>
  <si>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</si>
  <si>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</si>
  <si>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</si>
  <si>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</si>
  <si>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</si>
  <si>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</si>
  <si>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</si>
  <si>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</si>
  <si>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</si>
  <si>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</si>
  <si>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</si>
  <si>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</si>
  <si>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</si>
  <si>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</si>
  <si>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</si>
  <si>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</si>
  <si>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</si>
  <si>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</si>
  <si>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</si>
  <si>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</si>
  <si>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</si>
  <si>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</si>
  <si>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</si>
  <si>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</si>
  <si>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</si>
  <si>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</si>
  <si>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</si>
  <si>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</si>
  <si>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</si>
  <si>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</si>
  <si>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</si>
  <si>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</si>
  <si>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</si>
  <si>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</si>
  <si>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</si>
  <si>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</si>
  <si>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</si>
  <si>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</si>
  <si>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</si>
  <si>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</si>
  <si>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</si>
  <si>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</si>
  <si>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</si>
  <si>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</si>
  <si>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</si>
  <si>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</si>
  <si>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</si>
  <si>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</si>
  <si>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</si>
  <si>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</si>
  <si>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</si>
  <si>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</si>
  <si>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</si>
  <si>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</si>
  <si>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</si>
  <si>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</si>
  <si>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</si>
  <si>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</si>
  <si>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</si>
  <si>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</si>
  <si>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</si>
  <si>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</si>
  <si>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</si>
  <si>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</si>
  <si>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</si>
  <si>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</si>
  <si>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</si>
  <si>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</si>
  <si>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</si>
  <si>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</si>
  <si>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</si>
  <si>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</si>
  <si>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</si>
  <si>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</si>
  <si>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</si>
  <si>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</si>
  <si>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</si>
  <si>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</si>
  <si>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</si>
  <si>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</si>
  <si>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</si>
  <si>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</si>
  <si>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</si>
  <si>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</si>
  <si>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</si>
  <si>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</si>
  <si>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</si>
  <si>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</si>
  <si>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</si>
  <si>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</si>
  <si>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</si>
  <si>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</si>
  <si>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</si>
  <si>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</si>
  <si>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</si>
  <si>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</si>
  <si>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</si>
  <si>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</si>
  <si>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</si>
  <si>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</si>
  <si>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</si>
  <si>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</si>
  <si>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</si>
  <si>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</si>
  <si>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</si>
  <si>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</si>
  <si>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</si>
  <si>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</si>
  <si>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</si>
  <si>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</si>
  <si>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</si>
  <si>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</si>
  <si>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</si>
  <si>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</si>
  <si>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</si>
  <si>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</si>
  <si>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</si>
  <si>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</si>
  <si>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</si>
  <si>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</si>
  <si>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</si>
  <si>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</si>
  <si>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</si>
  <si>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</si>
  <si>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</si>
  <si>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</si>
  <si>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</si>
  <si>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</si>
  <si>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</si>
  <si>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</si>
  <si>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</si>
  <si>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</si>
  <si>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</si>
  <si>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</si>
  <si>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</si>
  <si>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</si>
  <si>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</si>
  <si>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</si>
  <si>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</si>
  <si>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</si>
  <si>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</si>
  <si>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</si>
  <si>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</si>
  <si>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</si>
  <si>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</si>
  <si>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</si>
  <si>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</si>
  <si>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</si>
  <si>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</si>
  <si>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</si>
  <si>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</si>
  <si>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</si>
  <si>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</si>
  <si>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</si>
  <si>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</si>
  <si>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</si>
  <si>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</si>
  <si>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</si>
  <si>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</si>
  <si>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</si>
  <si>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</si>
  <si>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</si>
  <si>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</si>
  <si>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</si>
  <si>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</si>
  <si>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</si>
  <si>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</si>
  <si>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</si>
  <si>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</si>
  <si>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</si>
  <si>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</si>
  <si>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</si>
  <si>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</si>
  <si>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</si>
  <si>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</si>
  <si>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</si>
  <si>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</si>
  <si>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</si>
  <si>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</si>
  <si>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</si>
  <si>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</si>
  <si>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</si>
  <si>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</si>
  <si>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</si>
  <si>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</si>
  <si>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</si>
  <si>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</si>
  <si>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</si>
  <si>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</si>
  <si>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</si>
  <si>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</si>
  <si>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</si>
  <si>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</si>
  <si>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</si>
  <si>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</si>
  <si>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</si>
  <si>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</si>
  <si>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</si>
  <si>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</si>
  <si>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</si>
  <si>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</si>
  <si>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</si>
  <si>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</si>
  <si>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</si>
  <si>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</si>
  <si>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</si>
  <si>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</si>
  <si>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</si>
  <si>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</si>
  <si>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</si>
  <si>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</si>
  <si>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</si>
  <si>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</si>
  <si>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</si>
  <si>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</si>
  <si>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</si>
  <si>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</si>
  <si>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</si>
  <si>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</si>
  <si>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</si>
  <si>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</si>
  <si>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</si>
  <si>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</si>
  <si>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</si>
  <si>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</si>
  <si>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</si>
  <si>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</si>
  <si>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</si>
  <si>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</si>
  <si>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</si>
  <si>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</si>
  <si>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</si>
  <si>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</si>
  <si>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</si>
  <si>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</si>
  <si>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</si>
  <si>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</si>
  <si>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</si>
  <si>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</si>
  <si>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</si>
  <si>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</si>
  <si>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</si>
  <si>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</si>
  <si>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</si>
  <si>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</si>
  <si>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</si>
  <si>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</si>
  <si>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</si>
  <si>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</si>
  <si>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</si>
  <si>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</si>
  <si>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</si>
  <si>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</si>
  <si>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</si>
  <si>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</si>
  <si>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</si>
  <si>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</si>
  <si>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</si>
  <si>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</si>
  <si>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</si>
  <si>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</si>
  <si>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</si>
  <si>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</si>
  <si>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</si>
  <si>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</si>
  <si>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</si>
  <si>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</si>
  <si>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</si>
  <si>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</si>
  <si>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</si>
  <si>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</si>
  <si>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</si>
  <si>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</si>
  <si>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</si>
  <si>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</si>
  <si>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</si>
  <si>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</si>
  <si>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</si>
  <si>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</si>
  <si>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</si>
  <si>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</si>
  <si>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</si>
  <si>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</si>
  <si>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</si>
  <si>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</si>
  <si>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</si>
  <si>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</si>
  <si>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</si>
  <si>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</si>
  <si>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</si>
  <si>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</si>
  <si>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</si>
  <si>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</si>
  <si>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</si>
  <si>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</si>
  <si>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</si>
  <si>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</si>
  <si>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</si>
  <si>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</si>
  <si>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</si>
  <si>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</si>
  <si>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</si>
  <si>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</si>
  <si>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</si>
  <si>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</si>
  <si>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</si>
  <si>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</si>
  <si>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</si>
  <si>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</si>
  <si>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</si>
  <si>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</si>
  <si>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</si>
  <si>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</si>
  <si>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</si>
  <si>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</si>
  <si>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</si>
  <si>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</si>
  <si>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</si>
  <si>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</si>
  <si>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</si>
  <si>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</si>
  <si>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</si>
  <si>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</si>
  <si>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</si>
  <si>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</si>
  <si>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</si>
  <si>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</si>
  <si>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</si>
  <si>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</si>
  <si>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</si>
  <si>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</si>
  <si>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</si>
  <si>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</si>
  <si>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</si>
  <si>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</si>
  <si>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</si>
  <si>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</si>
  <si>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</si>
  <si>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</si>
  <si>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</si>
  <si>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</si>
  <si>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</si>
  <si>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</si>
  <si>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</si>
  <si>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</si>
  <si>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</si>
  <si>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</si>
  <si>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</si>
  <si>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</si>
  <si>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</si>
  <si>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</si>
  <si>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</si>
  <si>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</si>
  <si>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</si>
  <si>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</si>
  <si>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</si>
  <si>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</si>
  <si>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</si>
  <si>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</si>
  <si>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</si>
  <si>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</si>
  <si>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</si>
  <si>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</si>
  <si>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</si>
  <si>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</si>
  <si>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</si>
  <si>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</si>
  <si>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</si>
  <si>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</si>
  <si>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</si>
  <si>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</si>
  <si>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</si>
  <si>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</si>
  <si>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</si>
  <si>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</si>
  <si>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</si>
  <si>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</si>
  <si>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</si>
  <si>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</si>
  <si>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</si>
  <si>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</si>
  <si>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</si>
  <si>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</si>
  <si>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</si>
  <si>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</si>
  <si>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</si>
  <si>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</si>
  <si>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</si>
  <si>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</si>
  <si>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</si>
  <si>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</si>
  <si>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</si>
  <si>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</si>
  <si>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</si>
  <si>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</si>
  <si>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</si>
  <si>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</si>
  <si>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</si>
  <si>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</si>
  <si>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</si>
  <si>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</si>
  <si>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</si>
  <si>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</si>
  <si>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</si>
  <si>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</si>
  <si>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</si>
  <si>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</si>
  <si>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</si>
  <si>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</si>
  <si>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</si>
  <si>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</si>
  <si>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</si>
  <si>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</si>
  <si>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</si>
  <si>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</si>
  <si>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</si>
  <si>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</si>
  <si>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</si>
  <si>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</si>
  <si>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</si>
  <si>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</si>
  <si>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</si>
  <si>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</si>
  <si>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</si>
  <si>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</si>
  <si>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</si>
  <si>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</si>
  <si>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</si>
  <si>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</si>
  <si>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</si>
  <si>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</si>
  <si>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</si>
  <si>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</si>
  <si>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</si>
  <si>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</si>
  <si>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</si>
  <si>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</si>
  <si>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</si>
  <si>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</si>
  <si>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</si>
  <si>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</si>
  <si>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</si>
  <si>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</si>
  <si>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</si>
  <si>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</si>
  <si>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</si>
  <si>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</si>
  <si>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</si>
  <si>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</si>
  <si>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</si>
  <si>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</si>
  <si>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</si>
  <si>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</si>
  <si>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</si>
  <si>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</si>
  <si>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</si>
  <si>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</si>
  <si>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</si>
  <si>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</si>
  <si>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</si>
  <si>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</si>
  <si>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</si>
  <si>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</si>
  <si>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</si>
  <si>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</si>
  <si>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</si>
  <si>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</si>
  <si>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</si>
  <si>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</si>
  <si>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</si>
  <si>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</si>
  <si>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</si>
  <si>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</si>
  <si>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</si>
  <si>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</si>
  <si>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</si>
  <si>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</si>
  <si>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</si>
  <si>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</si>
  <si>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</si>
  <si>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</si>
  <si>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</si>
  <si>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</si>
  <si>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</si>
  <si>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</si>
  <si>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</si>
  <si>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</si>
  <si>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</si>
  <si>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</si>
  <si>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</si>
  <si>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</si>
  <si>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</si>
  <si>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</si>
  <si>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</si>
  <si>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</si>
  <si>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</si>
  <si>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</si>
  <si>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</si>
  <si>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</si>
  <si>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</si>
  <si>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</si>
  <si>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</si>
  <si>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</si>
  <si>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</si>
  <si>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</si>
  <si>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</si>
  <si>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</si>
  <si>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</si>
  <si>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</si>
  <si>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</si>
  <si>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</si>
  <si>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</si>
  <si>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</si>
  <si>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</si>
  <si>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</si>
  <si>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</si>
  <si>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</si>
  <si>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</si>
  <si>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</si>
  <si>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</si>
  <si>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</si>
  <si>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</si>
  <si>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</si>
  <si>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</si>
  <si>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</si>
  <si>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</si>
  <si>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</si>
  <si>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</si>
  <si>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</si>
  <si>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</si>
  <si>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</si>
  <si>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</si>
  <si>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</si>
  <si>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</si>
  <si>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</si>
  <si>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</si>
  <si>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</si>
  <si>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</si>
  <si>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</si>
  <si>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</si>
  <si>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</si>
  <si>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</si>
  <si>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</si>
  <si>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</si>
  <si>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</si>
  <si>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</si>
  <si>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</si>
  <si>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</si>
  <si>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</si>
  <si>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</si>
  <si>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</si>
  <si>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</si>
  <si>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</si>
  <si>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</si>
  <si>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</si>
  <si>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</si>
  <si>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</si>
  <si>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</si>
  <si>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</si>
  <si>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</si>
  <si>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</si>
  <si>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</si>
  <si>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</si>
  <si>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</si>
  <si>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</si>
  <si>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</si>
  <si>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</si>
  <si>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</si>
  <si>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</si>
  <si>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</si>
  <si>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</si>
  <si>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</si>
  <si>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</si>
  <si>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</si>
  <si>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</si>
  <si>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</si>
  <si>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</si>
  <si>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</si>
  <si>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</si>
  <si>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</si>
  <si>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</si>
  <si>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</si>
  <si>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</si>
  <si>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</si>
  <si>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</si>
  <si>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</si>
  <si>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</si>
  <si>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</si>
  <si>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</si>
  <si>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</si>
  <si>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</si>
  <si>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</si>
  <si>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</si>
  <si>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</si>
  <si>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</si>
  <si>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</si>
  <si>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</si>
  <si>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</si>
  <si>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</si>
  <si>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</si>
  <si>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</si>
  <si>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</si>
  <si>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</si>
  <si>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</si>
  <si>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</si>
  <si>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</si>
  <si>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</si>
  <si>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</si>
  <si>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</si>
  <si>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</si>
  <si>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</si>
  <si>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</si>
  <si>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</si>
  <si>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</si>
  <si>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</si>
  <si>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</si>
  <si>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</si>
  <si>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</si>
  <si>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</si>
  <si>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</si>
  <si>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</si>
  <si>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</si>
  <si>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</si>
  <si>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</si>
  <si>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</si>
  <si>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</si>
  <si>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</si>
  <si>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</si>
  <si>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</si>
  <si>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</si>
  <si>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</si>
  <si>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</si>
  <si>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</si>
  <si>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</si>
  <si>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</si>
  <si>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</si>
  <si>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</si>
  <si>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</si>
  <si>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</si>
  <si>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</si>
  <si>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</si>
  <si>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</si>
  <si>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</si>
  <si>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</si>
  <si>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</si>
  <si>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</si>
  <si>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</si>
  <si>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</si>
  <si>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</si>
  <si>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</si>
  <si>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</si>
  <si>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</si>
  <si>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</si>
  <si>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</si>
  <si>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</si>
  <si>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</si>
  <si>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</si>
  <si>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</si>
  <si>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</si>
  <si>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</si>
  <si>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</si>
  <si>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</si>
  <si>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</si>
  <si>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</si>
  <si>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</si>
  <si>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</si>
  <si>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</si>
  <si>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</si>
  <si>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</si>
  <si>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</si>
  <si>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</si>
  <si>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</si>
  <si>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</si>
  <si>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</si>
  <si>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</si>
  <si>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</si>
  <si>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</si>
  <si>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</si>
  <si>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</si>
  <si>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</si>
  <si>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</si>
  <si>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</si>
  <si>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</si>
  <si>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</si>
  <si>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</si>
  <si>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</si>
  <si>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</si>
  <si>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</si>
  <si>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</si>
  <si>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</si>
  <si>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</si>
  <si>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</si>
  <si>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</si>
  <si>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</si>
  <si>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</si>
  <si>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</si>
  <si>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</si>
  <si>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</si>
  <si>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</si>
  <si>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</si>
  <si>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</si>
  <si>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</si>
  <si>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</si>
  <si>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</si>
  <si>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</si>
  <si>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</si>
  <si>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</si>
  <si>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</si>
  <si>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</si>
  <si>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</si>
  <si>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</si>
  <si>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</si>
  <si>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</si>
  <si>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</si>
  <si>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</si>
  <si>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</si>
  <si>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</si>
  <si>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</si>
  <si>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</si>
  <si>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</si>
  <si>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</si>
  <si>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</si>
  <si>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</si>
  <si>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</si>
  <si>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</si>
  <si>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</si>
  <si>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</si>
  <si>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</si>
  <si>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</si>
  <si>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</si>
  <si>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</si>
  <si>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</si>
  <si>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</si>
  <si>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</si>
  <si>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</si>
  <si>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</si>
  <si>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</si>
  <si>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</si>
  <si>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</si>
  <si>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</si>
  <si>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</si>
  <si>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</si>
  <si>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</si>
  <si>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</si>
  <si>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</si>
  <si>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</si>
  <si>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</si>
  <si>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</si>
  <si>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</si>
  <si>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</si>
  <si>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</si>
  <si>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</si>
  <si>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</si>
  <si>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</si>
  <si>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</si>
  <si>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</si>
  <si>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</si>
  <si>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</si>
  <si>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</si>
  <si>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</si>
  <si>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</si>
  <si>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</si>
  <si>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</si>
  <si>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</si>
  <si>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</si>
  <si>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</si>
  <si>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</si>
  <si>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</si>
  <si>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</si>
  <si>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</si>
  <si>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</si>
  <si>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</si>
  <si>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</si>
  <si>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</si>
  <si>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</si>
  <si>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</si>
  <si>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</si>
  <si>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</si>
  <si>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</si>
  <si>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</si>
  <si>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</si>
  <si>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</si>
  <si>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</si>
  <si>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</si>
  <si>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</si>
  <si>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</si>
  <si>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</si>
  <si>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</si>
  <si>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</si>
  <si>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</si>
  <si>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</si>
  <si>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</si>
  <si>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</si>
  <si>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</si>
  <si>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</si>
  <si>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</si>
  <si>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</si>
  <si>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</si>
  <si>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</si>
  <si>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</si>
  <si>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</si>
  <si>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</si>
  <si>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</si>
  <si>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</si>
  <si>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</si>
  <si>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</si>
  <si>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</si>
  <si>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</si>
  <si>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</si>
  <si>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</si>
  <si>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</si>
  <si>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</si>
  <si>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</si>
  <si>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</si>
  <si>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</si>
  <si>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</si>
  <si>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</si>
  <si>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</si>
  <si>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</si>
  <si>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</si>
  <si>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</si>
  <si>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</si>
  <si>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</si>
  <si>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</si>
  <si>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</si>
  <si>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</si>
  <si>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</si>
  <si>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</si>
  <si>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</si>
  <si>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</si>
  <si>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</si>
  <si>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</si>
  <si>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</si>
  <si>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</si>
  <si>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</si>
  <si>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</si>
  <si>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</si>
  <si>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</si>
  <si>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</si>
  <si>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</si>
  <si>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</si>
  <si>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</si>
  <si>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</si>
  <si>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</si>
  <si>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</si>
  <si>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</si>
  <si>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</si>
  <si>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</si>
  <si>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</si>
  <si>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</si>
  <si>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</si>
  <si>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</si>
  <si>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</si>
  <si>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</si>
  <si>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</si>
  <si>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</si>
  <si>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</si>
  <si>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</si>
  <si>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</si>
  <si>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</si>
  <si>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</si>
  <si>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</si>
  <si>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</si>
  <si>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</si>
  <si>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</si>
  <si>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</si>
  <si>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</si>
  <si>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</si>
  <si>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</si>
  <si>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</si>
  <si>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</si>
  <si>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</si>
  <si>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</si>
  <si>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</si>
  <si>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</si>
  <si>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</si>
  <si>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</si>
  <si>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</si>
  <si>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</si>
  <si>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</si>
  <si>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</si>
  <si>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</si>
  <si>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</si>
  <si>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</si>
  <si>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</si>
  <si>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</si>
  <si>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</si>
  <si>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</si>
  <si>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</si>
  <si>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</si>
  <si>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</si>
  <si>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</si>
  <si>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</si>
  <si>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</si>
  <si>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Kra 12A # 18-48 Barrio Rojas Pinilla, Riohacha-La Guajira</t>
  </si>
  <si>
    <t>7291877-3014759066-3017546470</t>
  </si>
  <si>
    <t>Olimpia Maria Moreu Coronado</t>
  </si>
  <si>
    <t>funmanus@outlook.com</t>
  </si>
  <si>
    <t>Calle 34A # 7A-26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</si>
  <si>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</si>
  <si>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123</t>
  </si>
  <si>
    <t xml:space="preserve">Prestar el servicio centros de desarrollo infantil –CDI, de conformidad con el manual operativo de la modalidad institucional y las directrices establecidas por el ICBF, en armonía con la política de estado para el desarrollo integral de la primera infancia de cero a siempre. </t>
  </si>
  <si>
    <t>184</t>
  </si>
  <si>
    <t>303</t>
  </si>
  <si>
    <t>553</t>
  </si>
  <si>
    <t>261</t>
  </si>
  <si>
    <t>554</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</si>
  <si>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</si>
  <si>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238</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</si>
  <si>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</si>
  <si>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069</t>
  </si>
  <si>
    <t>070</t>
  </si>
  <si>
    <t>398</t>
  </si>
  <si>
    <t>221</t>
  </si>
  <si>
    <t>004</t>
  </si>
  <si>
    <t>003</t>
  </si>
  <si>
    <t>001</t>
  </si>
  <si>
    <t>CONVENIO</t>
  </si>
  <si>
    <t>INSTITUTO MIXTO EMANUEL</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</si>
  <si>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</si>
  <si>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t>
  </si>
  <si>
    <t>Aunar esfuerzos entre las dos (2) entidades para complementar la formación de los estudiantes y el acompañamiento a sus familias para que desarrollen habilidades parentales, cuidado, y protección al interior de estas y de la comunidad. Brindar orientación a las familias relacionadas con los vínculos de cuidados, convivencia y sexualidad.</t>
  </si>
  <si>
    <t>Atender integralmente a la primera en el marco de la estrategia “De cero a Siempre” de conformidad de las directrices, lineamientos y estándares establecidos por el ICBF, así como regular las relaciones entre las partes derivadas de la entrega de aportes del ICBF al contratista para que este asuma bajo su exclusiva responsabilidad dicha atención.</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</si>
  <si>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</si>
  <si>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121</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</si>
  <si>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</si>
  <si>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331</t>
  </si>
  <si>
    <t>Atender a niños y niñas menores de 5 años, o hasta su ingreso al grado de transicion , mujeres gestantes y en periodo de laxctancia en los servicios de educacion inicial y cuidado, con el fin de promover el desarrollo integral de la primera infancia con calidad, de conformidad con los lineamientos, las directrices  y parametros establecidos por el ICBF.</t>
  </si>
  <si>
    <t>JARDÍN INFANTIL MI EDAD FELIZ</t>
  </si>
  <si>
    <t>2021-20-10000727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</si>
</sst>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68" zoomScaleNormal="68" zoomScaleSheetLayoutView="40"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1" t="str">
        <f>HYPERLINK("#MI_Oferente_Singular!A114","CAPACIDAD RESIDUAL")</f>
        <v>CAPACIDAD RESIDUAL</v>
      </c>
      <c r="F8" s="182"/>
      <c r="G8" s="183"/>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1" t="str">
        <f>HYPERLINK("#MI_Oferente_Singular!A162","TALENTO HUMANO")</f>
        <v>TALENTO HUMANO</v>
      </c>
      <c r="F9" s="182"/>
      <c r="G9" s="183"/>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1" t="str">
        <f>HYPERLINK("#MI_Oferente_Singular!F162","INFRAESTRUCTURA")</f>
        <v>INFRAESTRUCTURA</v>
      </c>
      <c r="F10" s="182"/>
      <c r="G10" s="183"/>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2" t="s">
        <v>459</v>
      </c>
      <c r="I15" s="32" t="s">
        <v>2624</v>
      </c>
      <c r="J15" s="107" t="s">
        <v>2626</v>
      </c>
      <c r="L15" s="207" t="s">
        <v>8</v>
      </c>
      <c r="M15" s="207"/>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8" t="s">
        <v>11</v>
      </c>
      <c r="J19" s="139" t="s">
        <v>10</v>
      </c>
      <c r="K19" s="139" t="s">
        <v>2609</v>
      </c>
      <c r="L19" s="139" t="s">
        <v>1161</v>
      </c>
      <c r="M19" s="139" t="s">
        <v>1162</v>
      </c>
      <c r="N19" s="140" t="s">
        <v>2610</v>
      </c>
      <c r="O19" s="135"/>
      <c r="Q19" s="51"/>
      <c r="R19" s="51"/>
    </row>
    <row r="20" spans="1:23" ht="30" customHeight="1" x14ac:dyDescent="0.25">
      <c r="A20" s="9"/>
      <c r="B20" s="108">
        <v>825002350</v>
      </c>
      <c r="C20" s="5"/>
      <c r="D20" s="72"/>
      <c r="E20" s="5"/>
      <c r="F20" s="5"/>
      <c r="G20" s="5"/>
      <c r="H20" s="184"/>
      <c r="I20" s="147" t="s">
        <v>459</v>
      </c>
      <c r="J20" s="148" t="s">
        <v>475</v>
      </c>
      <c r="K20" s="149">
        <v>4030058305</v>
      </c>
      <c r="L20" s="150"/>
      <c r="M20" s="150">
        <v>44561</v>
      </c>
      <c r="N20" s="133">
        <f>+(M20-L20)/30</f>
        <v>1485.3666666666666</v>
      </c>
      <c r="O20" s="136"/>
      <c r="U20" s="132"/>
      <c r="V20" s="104">
        <f ca="1">NOW()</f>
        <v>44193.846677893518</v>
      </c>
      <c r="W20" s="104">
        <f ca="1">NOW()</f>
        <v>44193.846677893518</v>
      </c>
    </row>
    <row r="21" spans="1:23" ht="30" customHeight="1" outlineLevel="1" x14ac:dyDescent="0.25">
      <c r="A21" s="9"/>
      <c r="B21" s="70"/>
      <c r="C21" s="5"/>
      <c r="D21" s="5"/>
      <c r="E21" s="5"/>
      <c r="F21" s="5"/>
      <c r="G21" s="5"/>
      <c r="H21" s="69"/>
      <c r="I21" s="147" t="s">
        <v>459</v>
      </c>
      <c r="J21" s="148" t="s">
        <v>483</v>
      </c>
      <c r="K21" s="149"/>
      <c r="L21" s="150"/>
      <c r="M21" s="150"/>
      <c r="N21" s="133">
        <f>+(M21-L21)/30</f>
        <v>0</v>
      </c>
      <c r="O21" s="137"/>
    </row>
    <row r="22" spans="1:23" ht="30" customHeight="1" outlineLevel="1" x14ac:dyDescent="0.25">
      <c r="A22" s="9"/>
      <c r="B22" s="70"/>
      <c r="C22" s="5"/>
      <c r="D22" s="5"/>
      <c r="E22" s="5"/>
      <c r="F22" s="5"/>
      <c r="G22" s="5"/>
      <c r="H22" s="69"/>
      <c r="I22" s="147" t="s">
        <v>459</v>
      </c>
      <c r="J22" s="148" t="s">
        <v>463</v>
      </c>
      <c r="K22" s="149"/>
      <c r="L22" s="150"/>
      <c r="M22" s="150"/>
      <c r="N22" s="134">
        <f t="shared" ref="N22:N33" si="0">+(M22-L22)/30</f>
        <v>0</v>
      </c>
      <c r="O22" s="137"/>
    </row>
    <row r="23" spans="1:23" ht="30" customHeight="1" outlineLevel="1" x14ac:dyDescent="0.25">
      <c r="A23" s="9"/>
      <c r="B23" s="100"/>
      <c r="C23" s="21"/>
      <c r="D23" s="21"/>
      <c r="E23" s="21"/>
      <c r="F23" s="5"/>
      <c r="G23" s="5"/>
      <c r="H23" s="69"/>
      <c r="I23" s="147"/>
      <c r="J23" s="148"/>
      <c r="K23" s="149"/>
      <c r="L23" s="150"/>
      <c r="M23" s="150"/>
      <c r="N23" s="134">
        <f t="shared" si="0"/>
        <v>0</v>
      </c>
      <c r="O23" s="137"/>
      <c r="Q23" s="103"/>
      <c r="R23" s="55"/>
      <c r="S23" s="104"/>
      <c r="T23" s="104"/>
    </row>
    <row r="24" spans="1:23" ht="30" customHeight="1" outlineLevel="1" x14ac:dyDescent="0.25">
      <c r="A24" s="9"/>
      <c r="B24" s="100"/>
      <c r="C24" s="21"/>
      <c r="D24" s="21"/>
      <c r="E24" s="21"/>
      <c r="F24" s="5"/>
      <c r="G24" s="5"/>
      <c r="H24" s="69"/>
      <c r="I24" s="147"/>
      <c r="J24" s="148"/>
      <c r="K24" s="149"/>
      <c r="L24" s="150"/>
      <c r="M24" s="150"/>
      <c r="N24" s="134">
        <f t="shared" si="0"/>
        <v>0</v>
      </c>
      <c r="O24" s="137"/>
    </row>
    <row r="25" spans="1:23" ht="30" customHeight="1" outlineLevel="1" x14ac:dyDescent="0.25">
      <c r="A25" s="9"/>
      <c r="B25" s="100"/>
      <c r="C25" s="21"/>
      <c r="D25" s="21"/>
      <c r="E25" s="21"/>
      <c r="F25" s="5"/>
      <c r="G25" s="5"/>
      <c r="H25" s="69"/>
      <c r="I25" s="147"/>
      <c r="J25" s="148"/>
      <c r="K25" s="149"/>
      <c r="L25" s="150"/>
      <c r="M25" s="150"/>
      <c r="N25" s="134">
        <f t="shared" si="0"/>
        <v>0</v>
      </c>
      <c r="O25" s="137"/>
    </row>
    <row r="26" spans="1:23" ht="30" customHeight="1" outlineLevel="1" x14ac:dyDescent="0.25">
      <c r="A26" s="9"/>
      <c r="B26" s="100"/>
      <c r="C26" s="21"/>
      <c r="D26" s="21"/>
      <c r="E26" s="21"/>
      <c r="F26" s="5"/>
      <c r="G26" s="5"/>
      <c r="H26" s="69"/>
      <c r="I26" s="147"/>
      <c r="J26" s="148"/>
      <c r="K26" s="149"/>
      <c r="L26" s="150"/>
      <c r="M26" s="150"/>
      <c r="N26" s="134">
        <f t="shared" si="0"/>
        <v>0</v>
      </c>
      <c r="O26" s="137"/>
    </row>
    <row r="27" spans="1:23" ht="30" customHeight="1" outlineLevel="1" x14ac:dyDescent="0.25">
      <c r="A27" s="9"/>
      <c r="B27" s="100"/>
      <c r="C27" s="21"/>
      <c r="D27" s="21"/>
      <c r="E27" s="21"/>
      <c r="F27" s="5"/>
      <c r="G27" s="5"/>
      <c r="H27" s="69"/>
      <c r="I27" s="147"/>
      <c r="J27" s="148"/>
      <c r="K27" s="149"/>
      <c r="L27" s="150"/>
      <c r="M27" s="150"/>
      <c r="N27" s="134">
        <f t="shared" si="0"/>
        <v>0</v>
      </c>
      <c r="O27" s="137"/>
    </row>
    <row r="28" spans="1:23" ht="30" customHeight="1" outlineLevel="1" x14ac:dyDescent="0.25">
      <c r="A28" s="9"/>
      <c r="B28" s="100"/>
      <c r="C28" s="21"/>
      <c r="D28" s="21"/>
      <c r="E28" s="21"/>
      <c r="F28" s="5"/>
      <c r="G28" s="5"/>
      <c r="H28" s="69"/>
      <c r="I28" s="147"/>
      <c r="J28" s="148"/>
      <c r="K28" s="149"/>
      <c r="L28" s="150"/>
      <c r="M28" s="150"/>
      <c r="N28" s="134">
        <f t="shared" si="0"/>
        <v>0</v>
      </c>
      <c r="O28" s="137"/>
    </row>
    <row r="29" spans="1:23" ht="30" customHeight="1" outlineLevel="1" x14ac:dyDescent="0.25">
      <c r="A29" s="9"/>
      <c r="B29" s="70"/>
      <c r="C29" s="5"/>
      <c r="D29" s="5"/>
      <c r="E29" s="5"/>
      <c r="F29" s="5"/>
      <c r="G29" s="5"/>
      <c r="H29" s="69"/>
      <c r="I29" s="147"/>
      <c r="J29" s="148"/>
      <c r="K29" s="149"/>
      <c r="L29" s="150"/>
      <c r="M29" s="150"/>
      <c r="N29" s="134">
        <f t="shared" si="0"/>
        <v>0</v>
      </c>
      <c r="O29" s="137"/>
    </row>
    <row r="30" spans="1:23" ht="30" customHeight="1" outlineLevel="1" x14ac:dyDescent="0.25">
      <c r="A30" s="9"/>
      <c r="B30" s="70"/>
      <c r="C30" s="5"/>
      <c r="D30" s="5"/>
      <c r="E30" s="5"/>
      <c r="F30" s="5"/>
      <c r="G30" s="5"/>
      <c r="H30" s="69"/>
      <c r="I30" s="147"/>
      <c r="J30" s="148"/>
      <c r="K30" s="149"/>
      <c r="L30" s="150"/>
      <c r="M30" s="150"/>
      <c r="N30" s="134">
        <f t="shared" si="0"/>
        <v>0</v>
      </c>
      <c r="O30" s="137"/>
    </row>
    <row r="31" spans="1:23" ht="30" customHeight="1" outlineLevel="1" x14ac:dyDescent="0.25">
      <c r="A31" s="9"/>
      <c r="B31" s="70"/>
      <c r="C31" s="5"/>
      <c r="D31" s="5"/>
      <c r="E31" s="5"/>
      <c r="F31" s="5"/>
      <c r="G31" s="5"/>
      <c r="H31" s="69"/>
      <c r="I31" s="147"/>
      <c r="J31" s="148"/>
      <c r="K31" s="149"/>
      <c r="L31" s="150"/>
      <c r="M31" s="150"/>
      <c r="N31" s="134">
        <f t="shared" si="0"/>
        <v>0</v>
      </c>
      <c r="O31" s="137"/>
    </row>
    <row r="32" spans="1:23" ht="30" customHeight="1" outlineLevel="1" x14ac:dyDescent="0.25">
      <c r="A32" s="9"/>
      <c r="B32" s="70"/>
      <c r="C32" s="5"/>
      <c r="D32" s="5"/>
      <c r="E32" s="5"/>
      <c r="F32" s="5"/>
      <c r="G32" s="5"/>
      <c r="H32" s="69"/>
      <c r="I32" s="147"/>
      <c r="J32" s="148"/>
      <c r="K32" s="149"/>
      <c r="L32" s="150"/>
      <c r="M32" s="150"/>
      <c r="N32" s="134">
        <f t="shared" si="0"/>
        <v>0</v>
      </c>
      <c r="O32" s="137"/>
    </row>
    <row r="33" spans="1:16" ht="30" customHeight="1" outlineLevel="1" x14ac:dyDescent="0.25">
      <c r="A33" s="9"/>
      <c r="B33" s="70"/>
      <c r="C33" s="5"/>
      <c r="D33" s="5"/>
      <c r="E33" s="5"/>
      <c r="F33" s="5"/>
      <c r="G33" s="5"/>
      <c r="H33" s="69"/>
      <c r="I33" s="147"/>
      <c r="J33" s="148"/>
      <c r="K33" s="149"/>
      <c r="L33" s="150"/>
      <c r="M33" s="150"/>
      <c r="N33" s="134">
        <f t="shared" si="0"/>
        <v>0</v>
      </c>
      <c r="O33" s="137"/>
    </row>
    <row r="34" spans="1:16" ht="30" customHeight="1" outlineLevel="1" x14ac:dyDescent="0.25">
      <c r="A34" s="9"/>
      <c r="B34" s="70"/>
      <c r="C34" s="5"/>
      <c r="D34" s="5"/>
      <c r="E34" s="5"/>
      <c r="F34" s="5"/>
      <c r="G34" s="5"/>
      <c r="H34" s="69"/>
      <c r="I34" s="147"/>
      <c r="J34" s="148"/>
      <c r="K34" s="149"/>
      <c r="L34" s="150"/>
      <c r="M34" s="150"/>
      <c r="N34" s="134">
        <f>+(M34-L34)/30</f>
        <v>0</v>
      </c>
      <c r="O34" s="137"/>
    </row>
    <row r="35" spans="1:16" ht="30" customHeight="1" outlineLevel="1" x14ac:dyDescent="0.25">
      <c r="A35" s="9"/>
      <c r="B35" s="70"/>
      <c r="C35" s="5"/>
      <c r="D35" s="5"/>
      <c r="E35" s="5"/>
      <c r="F35" s="5"/>
      <c r="G35" s="5"/>
      <c r="H35" s="69"/>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7"/>
      <c r="I37" s="128"/>
      <c r="J37" s="128"/>
      <c r="K37" s="128"/>
      <c r="L37" s="128"/>
      <c r="M37" s="128"/>
      <c r="N37" s="128"/>
      <c r="O37" s="129"/>
    </row>
    <row r="38" spans="1:16" ht="21" customHeight="1" x14ac:dyDescent="0.25">
      <c r="A38" s="9"/>
      <c r="B38" s="176" t="str">
        <f>VLOOKUP(B20,EAS!A2:B1439,2,0)</f>
        <v xml:space="preserve">FUNDACIÓN MANOS UNIDAS CONSTRUYENDO PAIS </v>
      </c>
      <c r="C38" s="176"/>
      <c r="D38" s="176"/>
      <c r="E38" s="176"/>
      <c r="F38" s="176"/>
      <c r="G38" s="5"/>
      <c r="H38" s="130"/>
      <c r="I38" s="188" t="s">
        <v>7</v>
      </c>
      <c r="J38" s="188"/>
      <c r="K38" s="188"/>
      <c r="L38" s="188"/>
      <c r="M38" s="188"/>
      <c r="N38" s="188"/>
      <c r="O38" s="131"/>
    </row>
    <row r="39" spans="1:16" ht="42.95" customHeight="1" thickBot="1" x14ac:dyDescent="0.3">
      <c r="A39" s="10"/>
      <c r="B39" s="11"/>
      <c r="C39" s="11"/>
      <c r="D39" s="11"/>
      <c r="E39" s="11"/>
      <c r="F39" s="11"/>
      <c r="G39" s="11"/>
      <c r="H39" s="10"/>
      <c r="I39" s="220" t="s">
        <v>2682</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5"/>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5"/>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41">
        <v>1</v>
      </c>
      <c r="B48" s="110" t="s">
        <v>2676</v>
      </c>
      <c r="C48" s="122" t="s">
        <v>31</v>
      </c>
      <c r="D48" s="109" t="s">
        <v>2683</v>
      </c>
      <c r="E48" s="143">
        <v>43495</v>
      </c>
      <c r="F48" s="143">
        <v>43822</v>
      </c>
      <c r="G48" s="158">
        <f>IF(AND(E48&lt;&gt;"",F48&lt;&gt;""),((F48-E48)/30),"")</f>
        <v>10.9</v>
      </c>
      <c r="H48" s="112" t="s">
        <v>2684</v>
      </c>
      <c r="I48" s="111" t="s">
        <v>1154</v>
      </c>
      <c r="J48" s="111" t="s">
        <v>698</v>
      </c>
      <c r="K48" s="114">
        <v>3966579335</v>
      </c>
      <c r="L48" s="113" t="s">
        <v>1148</v>
      </c>
      <c r="M48" s="115"/>
      <c r="N48" s="113" t="s">
        <v>1151</v>
      </c>
      <c r="O48" s="113" t="s">
        <v>1148</v>
      </c>
      <c r="P48" s="77"/>
    </row>
    <row r="49" spans="1:16" s="6" customFormat="1" ht="24.75" customHeight="1" x14ac:dyDescent="0.25">
      <c r="A49" s="141">
        <v>2</v>
      </c>
      <c r="B49" s="120" t="s">
        <v>2676</v>
      </c>
      <c r="C49" s="122" t="s">
        <v>31</v>
      </c>
      <c r="D49" s="119" t="s">
        <v>2683</v>
      </c>
      <c r="E49" s="143">
        <v>43495</v>
      </c>
      <c r="F49" s="143">
        <v>43822</v>
      </c>
      <c r="G49" s="158">
        <f>IF(AND(E49&lt;&gt;"",F49&lt;&gt;""),((F49-E49)/30),"")</f>
        <v>10.9</v>
      </c>
      <c r="H49" s="112" t="s">
        <v>2684</v>
      </c>
      <c r="I49" s="119" t="s">
        <v>1154</v>
      </c>
      <c r="J49" s="119" t="s">
        <v>700</v>
      </c>
      <c r="K49" s="114">
        <v>3966579335</v>
      </c>
      <c r="L49" s="122" t="s">
        <v>1148</v>
      </c>
      <c r="M49" s="115"/>
      <c r="N49" s="113" t="s">
        <v>1151</v>
      </c>
      <c r="O49" s="113" t="s">
        <v>1148</v>
      </c>
      <c r="P49" s="77"/>
    </row>
    <row r="50" spans="1:16" s="6" customFormat="1" ht="24.75" customHeight="1" x14ac:dyDescent="0.25">
      <c r="A50" s="141">
        <v>3</v>
      </c>
      <c r="B50" s="120" t="s">
        <v>2676</v>
      </c>
      <c r="C50" s="122" t="s">
        <v>31</v>
      </c>
      <c r="D50" s="109" t="s">
        <v>2685</v>
      </c>
      <c r="E50" s="143">
        <v>43405</v>
      </c>
      <c r="F50" s="143">
        <v>43441</v>
      </c>
      <c r="G50" s="158">
        <f>IF(AND(E50&lt;&gt;"",F50&lt;&gt;""),((F50-E50)/30),"")</f>
        <v>1.2</v>
      </c>
      <c r="H50" s="117" t="s">
        <v>2690</v>
      </c>
      <c r="I50" s="119" t="s">
        <v>1154</v>
      </c>
      <c r="J50" s="119" t="s">
        <v>698</v>
      </c>
      <c r="K50" s="114">
        <v>740289276</v>
      </c>
      <c r="L50" s="122" t="s">
        <v>1148</v>
      </c>
      <c r="M50" s="115"/>
      <c r="N50" s="113" t="s">
        <v>27</v>
      </c>
      <c r="O50" s="113" t="s">
        <v>1148</v>
      </c>
      <c r="P50" s="77"/>
    </row>
    <row r="51" spans="1:16" s="6" customFormat="1" ht="24.75" customHeight="1" outlineLevel="1" x14ac:dyDescent="0.25">
      <c r="A51" s="141">
        <v>4</v>
      </c>
      <c r="B51" s="120" t="s">
        <v>2676</v>
      </c>
      <c r="C51" s="122" t="s">
        <v>31</v>
      </c>
      <c r="D51" s="119" t="s">
        <v>2685</v>
      </c>
      <c r="E51" s="143">
        <v>43405</v>
      </c>
      <c r="F51" s="143">
        <v>43441</v>
      </c>
      <c r="G51" s="158">
        <f t="shared" ref="G51:G107" si="1">IF(AND(E51&lt;&gt;"",F51&lt;&gt;""),((F51-E51)/30),"")</f>
        <v>1.2</v>
      </c>
      <c r="H51" s="112" t="s">
        <v>2690</v>
      </c>
      <c r="I51" s="119" t="s">
        <v>1154</v>
      </c>
      <c r="J51" s="119" t="s">
        <v>700</v>
      </c>
      <c r="K51" s="114">
        <v>740289276</v>
      </c>
      <c r="L51" s="113" t="s">
        <v>1148</v>
      </c>
      <c r="M51" s="115"/>
      <c r="N51" s="113" t="s">
        <v>27</v>
      </c>
      <c r="O51" s="113" t="s">
        <v>1148</v>
      </c>
      <c r="P51" s="77"/>
    </row>
    <row r="52" spans="1:16" s="7" customFormat="1" ht="24.75" customHeight="1" outlineLevel="1" x14ac:dyDescent="0.25">
      <c r="A52" s="142">
        <v>5</v>
      </c>
      <c r="B52" s="120" t="s">
        <v>2676</v>
      </c>
      <c r="C52" s="122" t="s">
        <v>31</v>
      </c>
      <c r="D52" s="119" t="s">
        <v>2686</v>
      </c>
      <c r="E52" s="143">
        <v>43084</v>
      </c>
      <c r="F52" s="143">
        <v>43403</v>
      </c>
      <c r="G52" s="158">
        <f t="shared" si="1"/>
        <v>10.633333333333333</v>
      </c>
      <c r="H52" s="120" t="s">
        <v>2690</v>
      </c>
      <c r="I52" s="111" t="s">
        <v>1154</v>
      </c>
      <c r="J52" s="111" t="s">
        <v>698</v>
      </c>
      <c r="K52" s="114">
        <v>7159533374</v>
      </c>
      <c r="L52" s="113" t="s">
        <v>1148</v>
      </c>
      <c r="M52" s="115"/>
      <c r="N52" s="122" t="s">
        <v>27</v>
      </c>
      <c r="O52" s="113" t="s">
        <v>26</v>
      </c>
      <c r="P52" s="78"/>
    </row>
    <row r="53" spans="1:16" s="7" customFormat="1" ht="24.75" customHeight="1" outlineLevel="1" x14ac:dyDescent="0.25">
      <c r="A53" s="142">
        <v>6</v>
      </c>
      <c r="B53" s="120" t="s">
        <v>2676</v>
      </c>
      <c r="C53" s="122" t="s">
        <v>31</v>
      </c>
      <c r="D53" s="119" t="s">
        <v>2686</v>
      </c>
      <c r="E53" s="143">
        <v>43084</v>
      </c>
      <c r="F53" s="143">
        <v>43403</v>
      </c>
      <c r="G53" s="158">
        <f t="shared" si="1"/>
        <v>10.633333333333333</v>
      </c>
      <c r="H53" s="120" t="s">
        <v>2690</v>
      </c>
      <c r="I53" s="111" t="s">
        <v>1154</v>
      </c>
      <c r="J53" s="111" t="s">
        <v>700</v>
      </c>
      <c r="K53" s="114">
        <v>7159533374</v>
      </c>
      <c r="L53" s="113" t="s">
        <v>1148</v>
      </c>
      <c r="M53" s="115"/>
      <c r="N53" s="122" t="s">
        <v>27</v>
      </c>
      <c r="O53" s="113" t="s">
        <v>26</v>
      </c>
      <c r="P53" s="78"/>
    </row>
    <row r="54" spans="1:16" s="7" customFormat="1" ht="24.75" customHeight="1" outlineLevel="1" x14ac:dyDescent="0.25">
      <c r="A54" s="142">
        <v>7</v>
      </c>
      <c r="B54" s="120" t="s">
        <v>2676</v>
      </c>
      <c r="C54" s="122" t="s">
        <v>31</v>
      </c>
      <c r="D54" s="119" t="s">
        <v>2687</v>
      </c>
      <c r="E54" s="143">
        <v>42718</v>
      </c>
      <c r="F54" s="143">
        <v>43084</v>
      </c>
      <c r="G54" s="158">
        <f t="shared" si="1"/>
        <v>12.2</v>
      </c>
      <c r="H54" s="117" t="s">
        <v>2690</v>
      </c>
      <c r="I54" s="119" t="s">
        <v>1154</v>
      </c>
      <c r="J54" s="119" t="s">
        <v>703</v>
      </c>
      <c r="K54" s="121">
        <v>2675393694</v>
      </c>
      <c r="L54" s="113" t="s">
        <v>1148</v>
      </c>
      <c r="M54" s="115"/>
      <c r="N54" s="122" t="s">
        <v>27</v>
      </c>
      <c r="O54" s="122" t="s">
        <v>26</v>
      </c>
      <c r="P54" s="78"/>
    </row>
    <row r="55" spans="1:16" s="7" customFormat="1" ht="24.75" customHeight="1" outlineLevel="1" x14ac:dyDescent="0.25">
      <c r="A55" s="142">
        <v>8</v>
      </c>
      <c r="B55" s="120" t="s">
        <v>2676</v>
      </c>
      <c r="C55" s="122" t="s">
        <v>31</v>
      </c>
      <c r="D55" s="119" t="s">
        <v>2687</v>
      </c>
      <c r="E55" s="143">
        <v>42718</v>
      </c>
      <c r="F55" s="143">
        <v>43084</v>
      </c>
      <c r="G55" s="158">
        <f t="shared" si="1"/>
        <v>12.2</v>
      </c>
      <c r="H55" s="117" t="s">
        <v>2690</v>
      </c>
      <c r="I55" s="119" t="s">
        <v>1154</v>
      </c>
      <c r="J55" s="119" t="s">
        <v>704</v>
      </c>
      <c r="K55" s="121">
        <v>2675393694</v>
      </c>
      <c r="L55" s="113" t="s">
        <v>1148</v>
      </c>
      <c r="M55" s="115"/>
      <c r="N55" s="122" t="s">
        <v>27</v>
      </c>
      <c r="O55" s="122" t="s">
        <v>26</v>
      </c>
      <c r="P55" s="78"/>
    </row>
    <row r="56" spans="1:16" s="7" customFormat="1" ht="24.75" customHeight="1" outlineLevel="1" x14ac:dyDescent="0.25">
      <c r="A56" s="142">
        <v>9</v>
      </c>
      <c r="B56" s="120" t="s">
        <v>2676</v>
      </c>
      <c r="C56" s="122" t="s">
        <v>31</v>
      </c>
      <c r="D56" s="119" t="s">
        <v>2687</v>
      </c>
      <c r="E56" s="143">
        <v>42718</v>
      </c>
      <c r="F56" s="143">
        <v>43084</v>
      </c>
      <c r="G56" s="158">
        <f t="shared" si="1"/>
        <v>12.2</v>
      </c>
      <c r="H56" s="120" t="s">
        <v>2690</v>
      </c>
      <c r="I56" s="119" t="s">
        <v>1154</v>
      </c>
      <c r="J56" s="119" t="s">
        <v>701</v>
      </c>
      <c r="K56" s="116">
        <v>2675393694</v>
      </c>
      <c r="L56" s="113" t="s">
        <v>1148</v>
      </c>
      <c r="M56" s="115"/>
      <c r="N56" s="122" t="s">
        <v>27</v>
      </c>
      <c r="O56" s="122" t="s">
        <v>26</v>
      </c>
      <c r="P56" s="78"/>
    </row>
    <row r="57" spans="1:16" s="7" customFormat="1" ht="24.75" customHeight="1" outlineLevel="1" x14ac:dyDescent="0.25">
      <c r="A57" s="142">
        <v>10</v>
      </c>
      <c r="B57" s="120" t="s">
        <v>2676</v>
      </c>
      <c r="C57" s="122" t="s">
        <v>31</v>
      </c>
      <c r="D57" s="119" t="s">
        <v>2689</v>
      </c>
      <c r="E57" s="143">
        <v>42718</v>
      </c>
      <c r="F57" s="143">
        <v>43084</v>
      </c>
      <c r="G57" s="158">
        <f t="shared" si="1"/>
        <v>12.2</v>
      </c>
      <c r="H57" s="120" t="s">
        <v>2690</v>
      </c>
      <c r="I57" s="119" t="s">
        <v>1154</v>
      </c>
      <c r="J57" s="119" t="s">
        <v>700</v>
      </c>
      <c r="K57" s="116">
        <v>746648876</v>
      </c>
      <c r="L57" s="65" t="s">
        <v>1148</v>
      </c>
      <c r="M57" s="67"/>
      <c r="N57" s="122" t="s">
        <v>27</v>
      </c>
      <c r="O57" s="122" t="s">
        <v>26</v>
      </c>
      <c r="P57" s="78"/>
    </row>
    <row r="58" spans="1:16" s="7" customFormat="1" ht="24.75" customHeight="1" outlineLevel="1" x14ac:dyDescent="0.25">
      <c r="A58" s="142">
        <v>11</v>
      </c>
      <c r="B58" s="120" t="s">
        <v>2676</v>
      </c>
      <c r="C58" s="122" t="s">
        <v>31</v>
      </c>
      <c r="D58" s="119" t="s">
        <v>2691</v>
      </c>
      <c r="E58" s="143">
        <v>42529</v>
      </c>
      <c r="F58" s="143">
        <v>42719</v>
      </c>
      <c r="G58" s="158">
        <f t="shared" si="1"/>
        <v>6.333333333333333</v>
      </c>
      <c r="H58" s="120" t="s">
        <v>2692</v>
      </c>
      <c r="I58" s="119" t="s">
        <v>1154</v>
      </c>
      <c r="J58" s="119" t="s">
        <v>700</v>
      </c>
      <c r="K58" s="116">
        <v>429293627</v>
      </c>
      <c r="L58" s="65" t="s">
        <v>1148</v>
      </c>
      <c r="M58" s="67"/>
      <c r="N58" s="122" t="s">
        <v>27</v>
      </c>
      <c r="O58" s="65" t="s">
        <v>26</v>
      </c>
      <c r="P58" s="78"/>
    </row>
    <row r="59" spans="1:16" s="7" customFormat="1" ht="24.75" customHeight="1" outlineLevel="1" x14ac:dyDescent="0.25">
      <c r="A59" s="142">
        <v>12</v>
      </c>
      <c r="B59" s="120" t="s">
        <v>2676</v>
      </c>
      <c r="C59" s="122" t="s">
        <v>31</v>
      </c>
      <c r="D59" s="119" t="s">
        <v>2693</v>
      </c>
      <c r="E59" s="143">
        <v>42399</v>
      </c>
      <c r="F59" s="143">
        <v>42521</v>
      </c>
      <c r="G59" s="158">
        <f t="shared" si="1"/>
        <v>4.0666666666666664</v>
      </c>
      <c r="H59" s="120" t="s">
        <v>2692</v>
      </c>
      <c r="I59" s="119" t="s">
        <v>1154</v>
      </c>
      <c r="J59" s="119" t="s">
        <v>700</v>
      </c>
      <c r="K59" s="121">
        <v>443343724</v>
      </c>
      <c r="L59" s="65" t="s">
        <v>1148</v>
      </c>
      <c r="M59" s="67"/>
      <c r="N59" s="122" t="s">
        <v>27</v>
      </c>
      <c r="O59" s="65" t="s">
        <v>1148</v>
      </c>
      <c r="P59" s="78"/>
    </row>
    <row r="60" spans="1:16" s="7" customFormat="1" ht="24.75" customHeight="1" outlineLevel="1" x14ac:dyDescent="0.25">
      <c r="A60" s="142">
        <v>13</v>
      </c>
      <c r="B60" s="120" t="s">
        <v>2676</v>
      </c>
      <c r="C60" s="122" t="s">
        <v>31</v>
      </c>
      <c r="D60" s="119" t="s">
        <v>2694</v>
      </c>
      <c r="E60" s="143">
        <v>42399</v>
      </c>
      <c r="F60" s="143">
        <v>42521</v>
      </c>
      <c r="G60" s="158">
        <f t="shared" si="1"/>
        <v>4.0666666666666664</v>
      </c>
      <c r="H60" s="120" t="s">
        <v>2692</v>
      </c>
      <c r="I60" s="119" t="s">
        <v>1154</v>
      </c>
      <c r="J60" s="119" t="s">
        <v>701</v>
      </c>
      <c r="K60" s="121">
        <v>277049830</v>
      </c>
      <c r="L60" s="65" t="s">
        <v>1148</v>
      </c>
      <c r="M60" s="67"/>
      <c r="N60" s="122" t="s">
        <v>27</v>
      </c>
      <c r="O60" s="65" t="s">
        <v>1148</v>
      </c>
      <c r="P60" s="78"/>
    </row>
    <row r="61" spans="1:16" s="7" customFormat="1" ht="24.75" customHeight="1" outlineLevel="1" x14ac:dyDescent="0.25">
      <c r="A61" s="142">
        <v>14</v>
      </c>
      <c r="B61" s="120" t="s">
        <v>2676</v>
      </c>
      <c r="C61" s="122" t="s">
        <v>31</v>
      </c>
      <c r="D61" s="119" t="s">
        <v>2688</v>
      </c>
      <c r="E61" s="143">
        <v>42399</v>
      </c>
      <c r="F61" s="143">
        <v>42719</v>
      </c>
      <c r="G61" s="158">
        <f t="shared" si="1"/>
        <v>10.666666666666666</v>
      </c>
      <c r="H61" s="120" t="s">
        <v>2706</v>
      </c>
      <c r="I61" s="119" t="s">
        <v>459</v>
      </c>
      <c r="J61" s="119" t="s">
        <v>477</v>
      </c>
      <c r="K61" s="121">
        <v>1721174861</v>
      </c>
      <c r="L61" s="65" t="s">
        <v>1148</v>
      </c>
      <c r="M61" s="67"/>
      <c r="N61" s="122" t="s">
        <v>27</v>
      </c>
      <c r="O61" s="65" t="s">
        <v>26</v>
      </c>
      <c r="P61" s="78"/>
    </row>
    <row r="62" spans="1:16" s="7" customFormat="1" ht="24.75" customHeight="1" outlineLevel="1" x14ac:dyDescent="0.25">
      <c r="A62" s="142">
        <v>15</v>
      </c>
      <c r="B62" s="120" t="s">
        <v>2676</v>
      </c>
      <c r="C62" s="122" t="s">
        <v>31</v>
      </c>
      <c r="D62" s="119" t="s">
        <v>2688</v>
      </c>
      <c r="E62" s="143">
        <v>42399</v>
      </c>
      <c r="F62" s="143">
        <v>42719</v>
      </c>
      <c r="G62" s="158">
        <f t="shared" si="1"/>
        <v>10.666666666666666</v>
      </c>
      <c r="H62" s="120" t="s">
        <v>2706</v>
      </c>
      <c r="I62" s="119" t="s">
        <v>459</v>
      </c>
      <c r="J62" s="119" t="s">
        <v>482</v>
      </c>
      <c r="K62" s="121">
        <v>1721174861</v>
      </c>
      <c r="L62" s="65" t="s">
        <v>1148</v>
      </c>
      <c r="M62" s="67"/>
      <c r="N62" s="122" t="s">
        <v>27</v>
      </c>
      <c r="O62" s="65" t="s">
        <v>26</v>
      </c>
      <c r="P62" s="78"/>
    </row>
    <row r="63" spans="1:16" s="7" customFormat="1" ht="24.75" customHeight="1" outlineLevel="1" x14ac:dyDescent="0.25">
      <c r="A63" s="142">
        <v>16</v>
      </c>
      <c r="B63" s="120" t="s">
        <v>2676</v>
      </c>
      <c r="C63" s="122" t="s">
        <v>31</v>
      </c>
      <c r="D63" s="119" t="s">
        <v>2688</v>
      </c>
      <c r="E63" s="143">
        <v>42399</v>
      </c>
      <c r="F63" s="143">
        <v>42719</v>
      </c>
      <c r="G63" s="158">
        <f t="shared" si="1"/>
        <v>10.666666666666666</v>
      </c>
      <c r="H63" s="120" t="s">
        <v>2706</v>
      </c>
      <c r="I63" s="119" t="s">
        <v>459</v>
      </c>
      <c r="J63" s="119" t="s">
        <v>484</v>
      </c>
      <c r="K63" s="121">
        <v>1721174861</v>
      </c>
      <c r="L63" s="65" t="s">
        <v>1148</v>
      </c>
      <c r="M63" s="67"/>
      <c r="N63" s="122" t="s">
        <v>27</v>
      </c>
      <c r="O63" s="65" t="s">
        <v>26</v>
      </c>
      <c r="P63" s="78"/>
    </row>
    <row r="64" spans="1:16" s="7" customFormat="1" ht="24.75" customHeight="1" outlineLevel="1" x14ac:dyDescent="0.25">
      <c r="A64" s="142">
        <v>17</v>
      </c>
      <c r="B64" s="120" t="s">
        <v>2676</v>
      </c>
      <c r="C64" s="122" t="s">
        <v>31</v>
      </c>
      <c r="D64" s="119" t="s">
        <v>2695</v>
      </c>
      <c r="E64" s="143">
        <v>42003</v>
      </c>
      <c r="F64" s="143">
        <v>42353</v>
      </c>
      <c r="G64" s="158">
        <f t="shared" si="1"/>
        <v>11.666666666666666</v>
      </c>
      <c r="H64" s="120" t="s">
        <v>2702</v>
      </c>
      <c r="I64" s="119" t="s">
        <v>1154</v>
      </c>
      <c r="J64" s="119" t="s">
        <v>701</v>
      </c>
      <c r="K64" s="121">
        <v>1500073291</v>
      </c>
      <c r="L64" s="65" t="s">
        <v>1148</v>
      </c>
      <c r="M64" s="67"/>
      <c r="N64" s="122" t="s">
        <v>27</v>
      </c>
      <c r="O64" s="65" t="s">
        <v>1148</v>
      </c>
      <c r="P64" s="78"/>
    </row>
    <row r="65" spans="1:16" s="7" customFormat="1" ht="24.75" customHeight="1" outlineLevel="1" x14ac:dyDescent="0.25">
      <c r="A65" s="142">
        <v>18</v>
      </c>
      <c r="B65" s="120" t="s">
        <v>2676</v>
      </c>
      <c r="C65" s="122" t="s">
        <v>31</v>
      </c>
      <c r="D65" s="119" t="s">
        <v>2696</v>
      </c>
      <c r="E65" s="143">
        <v>42040</v>
      </c>
      <c r="F65" s="143">
        <v>42353</v>
      </c>
      <c r="G65" s="158">
        <f t="shared" si="1"/>
        <v>10.433333333333334</v>
      </c>
      <c r="H65" s="120" t="s">
        <v>2710</v>
      </c>
      <c r="I65" s="119" t="s">
        <v>459</v>
      </c>
      <c r="J65" s="119" t="s">
        <v>472</v>
      </c>
      <c r="K65" s="121">
        <v>1175313194</v>
      </c>
      <c r="L65" s="65" t="s">
        <v>1148</v>
      </c>
      <c r="M65" s="67"/>
      <c r="N65" s="122" t="s">
        <v>27</v>
      </c>
      <c r="O65" s="122" t="s">
        <v>1148</v>
      </c>
      <c r="P65" s="78"/>
    </row>
    <row r="66" spans="1:16" s="7" customFormat="1" ht="24.75" customHeight="1" outlineLevel="1" x14ac:dyDescent="0.25">
      <c r="A66" s="142">
        <v>19</v>
      </c>
      <c r="B66" s="120" t="s">
        <v>2676</v>
      </c>
      <c r="C66" s="122" t="s">
        <v>31</v>
      </c>
      <c r="D66" s="119" t="s">
        <v>2697</v>
      </c>
      <c r="E66" s="143">
        <v>42017</v>
      </c>
      <c r="F66" s="143">
        <v>42353</v>
      </c>
      <c r="G66" s="158">
        <f t="shared" si="1"/>
        <v>11.2</v>
      </c>
      <c r="H66" s="120" t="s">
        <v>2710</v>
      </c>
      <c r="I66" s="119" t="s">
        <v>459</v>
      </c>
      <c r="J66" s="119" t="s">
        <v>475</v>
      </c>
      <c r="K66" s="121">
        <v>933461607</v>
      </c>
      <c r="L66" s="65" t="s">
        <v>26</v>
      </c>
      <c r="M66" s="67">
        <v>0.7</v>
      </c>
      <c r="N66" s="122" t="s">
        <v>27</v>
      </c>
      <c r="O66" s="122" t="s">
        <v>1148</v>
      </c>
      <c r="P66" s="78"/>
    </row>
    <row r="67" spans="1:16" s="7" customFormat="1" ht="24.75" customHeight="1" outlineLevel="1" x14ac:dyDescent="0.25">
      <c r="A67" s="142">
        <v>20</v>
      </c>
      <c r="B67" s="120" t="s">
        <v>2676</v>
      </c>
      <c r="C67" s="122" t="s">
        <v>31</v>
      </c>
      <c r="D67" s="63" t="s">
        <v>2698</v>
      </c>
      <c r="E67" s="143">
        <v>42017</v>
      </c>
      <c r="F67" s="143">
        <v>42353</v>
      </c>
      <c r="G67" s="158">
        <f t="shared" si="1"/>
        <v>11.2</v>
      </c>
      <c r="H67" s="64" t="s">
        <v>2710</v>
      </c>
      <c r="I67" s="63" t="s">
        <v>459</v>
      </c>
      <c r="J67" s="63" t="s">
        <v>483</v>
      </c>
      <c r="K67" s="66">
        <v>733861719</v>
      </c>
      <c r="L67" s="65" t="s">
        <v>26</v>
      </c>
      <c r="M67" s="67">
        <v>0.7</v>
      </c>
      <c r="N67" s="122" t="s">
        <v>27</v>
      </c>
      <c r="O67" s="122" t="s">
        <v>1148</v>
      </c>
      <c r="P67" s="78"/>
    </row>
    <row r="68" spans="1:16" s="7" customFormat="1" ht="24.75" customHeight="1" outlineLevel="1" x14ac:dyDescent="0.25">
      <c r="A68" s="142">
        <v>21</v>
      </c>
      <c r="B68" s="120" t="s">
        <v>2676</v>
      </c>
      <c r="C68" s="122" t="s">
        <v>31</v>
      </c>
      <c r="D68" s="63" t="s">
        <v>2699</v>
      </c>
      <c r="E68" s="143">
        <v>42017</v>
      </c>
      <c r="F68" s="143">
        <v>42353</v>
      </c>
      <c r="G68" s="158">
        <f t="shared" si="1"/>
        <v>11.2</v>
      </c>
      <c r="H68" s="64" t="s">
        <v>2710</v>
      </c>
      <c r="I68" s="63" t="s">
        <v>459</v>
      </c>
      <c r="J68" s="63" t="s">
        <v>480</v>
      </c>
      <c r="K68" s="66">
        <v>809510703</v>
      </c>
      <c r="L68" s="65" t="s">
        <v>1148</v>
      </c>
      <c r="M68" s="67"/>
      <c r="N68" s="122" t="s">
        <v>27</v>
      </c>
      <c r="O68" s="122" t="s">
        <v>1148</v>
      </c>
      <c r="P68" s="78"/>
    </row>
    <row r="69" spans="1:16" s="7" customFormat="1" ht="24.75" customHeight="1" outlineLevel="1" x14ac:dyDescent="0.25">
      <c r="A69" s="142">
        <v>22</v>
      </c>
      <c r="B69" s="120" t="s">
        <v>2676</v>
      </c>
      <c r="C69" s="122" t="s">
        <v>31</v>
      </c>
      <c r="D69" s="119" t="s">
        <v>2709</v>
      </c>
      <c r="E69" s="143">
        <v>41541</v>
      </c>
      <c r="F69" s="143">
        <v>41988</v>
      </c>
      <c r="G69" s="158">
        <f t="shared" si="1"/>
        <v>14.9</v>
      </c>
      <c r="H69" s="64" t="s">
        <v>2705</v>
      </c>
      <c r="I69" s="63" t="s">
        <v>459</v>
      </c>
      <c r="J69" s="63" t="s">
        <v>477</v>
      </c>
      <c r="K69" s="66">
        <v>5106835297</v>
      </c>
      <c r="L69" s="65" t="s">
        <v>1148</v>
      </c>
      <c r="M69" s="67"/>
      <c r="N69" s="122" t="s">
        <v>27</v>
      </c>
      <c r="O69" s="122" t="s">
        <v>1148</v>
      </c>
      <c r="P69" s="78"/>
    </row>
    <row r="70" spans="1:16" s="7" customFormat="1" ht="24.75" customHeight="1" outlineLevel="1" x14ac:dyDescent="0.25">
      <c r="A70" s="142">
        <v>23</v>
      </c>
      <c r="B70" s="120" t="s">
        <v>2676</v>
      </c>
      <c r="C70" s="122" t="s">
        <v>31</v>
      </c>
      <c r="D70" s="119" t="s">
        <v>2709</v>
      </c>
      <c r="E70" s="143">
        <v>41541</v>
      </c>
      <c r="F70" s="143">
        <v>41988</v>
      </c>
      <c r="G70" s="158">
        <f t="shared" si="1"/>
        <v>14.9</v>
      </c>
      <c r="H70" s="120" t="s">
        <v>2705</v>
      </c>
      <c r="I70" s="119" t="s">
        <v>459</v>
      </c>
      <c r="J70" s="63" t="s">
        <v>485</v>
      </c>
      <c r="K70" s="121">
        <v>5106835297</v>
      </c>
      <c r="L70" s="65" t="s">
        <v>1148</v>
      </c>
      <c r="M70" s="67"/>
      <c r="N70" s="122" t="s">
        <v>27</v>
      </c>
      <c r="O70" s="122" t="s">
        <v>1148</v>
      </c>
      <c r="P70" s="78"/>
    </row>
    <row r="71" spans="1:16" s="7" customFormat="1" ht="24.75" customHeight="1" outlineLevel="1" x14ac:dyDescent="0.25">
      <c r="A71" s="142">
        <v>24</v>
      </c>
      <c r="B71" s="120" t="s">
        <v>2676</v>
      </c>
      <c r="C71" s="122" t="s">
        <v>31</v>
      </c>
      <c r="D71" s="119" t="s">
        <v>2709</v>
      </c>
      <c r="E71" s="143">
        <v>41541</v>
      </c>
      <c r="F71" s="143">
        <v>41988</v>
      </c>
      <c r="G71" s="158">
        <f t="shared" si="1"/>
        <v>14.9</v>
      </c>
      <c r="H71" s="120" t="s">
        <v>2705</v>
      </c>
      <c r="I71" s="119" t="s">
        <v>459</v>
      </c>
      <c r="J71" s="63" t="s">
        <v>478</v>
      </c>
      <c r="K71" s="121">
        <v>5106835297</v>
      </c>
      <c r="L71" s="65" t="s">
        <v>1148</v>
      </c>
      <c r="M71" s="67"/>
      <c r="N71" s="122" t="s">
        <v>27</v>
      </c>
      <c r="O71" s="122" t="s">
        <v>1148</v>
      </c>
      <c r="P71" s="78"/>
    </row>
    <row r="72" spans="1:16" s="7" customFormat="1" ht="24.75" customHeight="1" outlineLevel="1" x14ac:dyDescent="0.25">
      <c r="A72" s="142">
        <v>25</v>
      </c>
      <c r="B72" s="120" t="s">
        <v>2676</v>
      </c>
      <c r="C72" s="122" t="s">
        <v>31</v>
      </c>
      <c r="D72" s="119" t="s">
        <v>2709</v>
      </c>
      <c r="E72" s="143">
        <v>41541</v>
      </c>
      <c r="F72" s="143">
        <v>41988</v>
      </c>
      <c r="G72" s="158">
        <f t="shared" si="1"/>
        <v>14.9</v>
      </c>
      <c r="H72" s="120" t="s">
        <v>2705</v>
      </c>
      <c r="I72" s="119" t="s">
        <v>459</v>
      </c>
      <c r="J72" s="63" t="s">
        <v>474</v>
      </c>
      <c r="K72" s="121">
        <v>5106835297</v>
      </c>
      <c r="L72" s="122" t="s">
        <v>1148</v>
      </c>
      <c r="M72" s="67"/>
      <c r="N72" s="122" t="s">
        <v>27</v>
      </c>
      <c r="O72" s="122" t="s">
        <v>1148</v>
      </c>
      <c r="P72" s="78"/>
    </row>
    <row r="73" spans="1:16" s="7" customFormat="1" ht="24.75" customHeight="1" outlineLevel="1" x14ac:dyDescent="0.25">
      <c r="A73" s="142">
        <v>26</v>
      </c>
      <c r="B73" s="120" t="s">
        <v>2676</v>
      </c>
      <c r="C73" s="122" t="s">
        <v>31</v>
      </c>
      <c r="D73" s="119" t="s">
        <v>2709</v>
      </c>
      <c r="E73" s="143">
        <v>41541</v>
      </c>
      <c r="F73" s="143">
        <v>41988</v>
      </c>
      <c r="G73" s="158">
        <f t="shared" si="1"/>
        <v>14.9</v>
      </c>
      <c r="H73" s="120" t="s">
        <v>2705</v>
      </c>
      <c r="I73" s="119" t="s">
        <v>459</v>
      </c>
      <c r="J73" s="63" t="s">
        <v>472</v>
      </c>
      <c r="K73" s="121">
        <v>5106835297</v>
      </c>
      <c r="L73" s="122" t="s">
        <v>1148</v>
      </c>
      <c r="M73" s="67"/>
      <c r="N73" s="122" t="s">
        <v>27</v>
      </c>
      <c r="O73" s="122" t="s">
        <v>1148</v>
      </c>
      <c r="P73" s="78"/>
    </row>
    <row r="74" spans="1:16" s="7" customFormat="1" ht="24.75" customHeight="1" outlineLevel="1" x14ac:dyDescent="0.25">
      <c r="A74" s="142">
        <v>27</v>
      </c>
      <c r="B74" s="120" t="s">
        <v>2676</v>
      </c>
      <c r="C74" s="122" t="s">
        <v>31</v>
      </c>
      <c r="D74" s="119" t="s">
        <v>2709</v>
      </c>
      <c r="E74" s="143">
        <v>41541</v>
      </c>
      <c r="F74" s="143">
        <v>41988</v>
      </c>
      <c r="G74" s="158">
        <f t="shared" si="1"/>
        <v>14.9</v>
      </c>
      <c r="H74" s="120" t="s">
        <v>2705</v>
      </c>
      <c r="I74" s="119" t="s">
        <v>459</v>
      </c>
      <c r="J74" s="63" t="s">
        <v>480</v>
      </c>
      <c r="K74" s="121">
        <v>5106835297</v>
      </c>
      <c r="L74" s="122" t="s">
        <v>1148</v>
      </c>
      <c r="M74" s="67"/>
      <c r="N74" s="122" t="s">
        <v>27</v>
      </c>
      <c r="O74" s="122" t="s">
        <v>1148</v>
      </c>
      <c r="P74" s="78"/>
    </row>
    <row r="75" spans="1:16" s="7" customFormat="1" ht="24.75" customHeight="1" outlineLevel="1" x14ac:dyDescent="0.25">
      <c r="A75" s="142">
        <v>28</v>
      </c>
      <c r="B75" s="120" t="s">
        <v>2676</v>
      </c>
      <c r="C75" s="122" t="s">
        <v>31</v>
      </c>
      <c r="D75" s="119" t="s">
        <v>2709</v>
      </c>
      <c r="E75" s="143">
        <v>41541</v>
      </c>
      <c r="F75" s="143">
        <v>41988</v>
      </c>
      <c r="G75" s="158">
        <f t="shared" si="1"/>
        <v>14.9</v>
      </c>
      <c r="H75" s="120" t="s">
        <v>2705</v>
      </c>
      <c r="I75" s="119" t="s">
        <v>459</v>
      </c>
      <c r="J75" s="63" t="s">
        <v>484</v>
      </c>
      <c r="K75" s="121">
        <v>5106835297</v>
      </c>
      <c r="L75" s="122" t="s">
        <v>1148</v>
      </c>
      <c r="M75" s="67"/>
      <c r="N75" s="122" t="s">
        <v>27</v>
      </c>
      <c r="O75" s="122" t="s">
        <v>1148</v>
      </c>
      <c r="P75" s="78"/>
    </row>
    <row r="76" spans="1:16" s="7" customFormat="1" ht="24.75" customHeight="1" outlineLevel="1" x14ac:dyDescent="0.25">
      <c r="A76" s="142">
        <v>29</v>
      </c>
      <c r="B76" s="120" t="s">
        <v>2676</v>
      </c>
      <c r="C76" s="122" t="s">
        <v>31</v>
      </c>
      <c r="D76" s="119" t="s">
        <v>2709</v>
      </c>
      <c r="E76" s="143">
        <v>41541</v>
      </c>
      <c r="F76" s="143">
        <v>41988</v>
      </c>
      <c r="G76" s="158">
        <f t="shared" si="1"/>
        <v>14.9</v>
      </c>
      <c r="H76" s="120" t="s">
        <v>2705</v>
      </c>
      <c r="I76" s="119" t="s">
        <v>459</v>
      </c>
      <c r="J76" s="63" t="s">
        <v>482</v>
      </c>
      <c r="K76" s="121">
        <v>5106835297</v>
      </c>
      <c r="L76" s="122" t="s">
        <v>1148</v>
      </c>
      <c r="M76" s="67"/>
      <c r="N76" s="122" t="s">
        <v>27</v>
      </c>
      <c r="O76" s="122" t="s">
        <v>1148</v>
      </c>
      <c r="P76" s="78"/>
    </row>
    <row r="77" spans="1:16" s="7" customFormat="1" ht="24.75" customHeight="1" outlineLevel="1" x14ac:dyDescent="0.25">
      <c r="A77" s="142">
        <v>30</v>
      </c>
      <c r="B77" s="120" t="s">
        <v>2701</v>
      </c>
      <c r="C77" s="65" t="s">
        <v>32</v>
      </c>
      <c r="D77" s="119" t="s">
        <v>2700</v>
      </c>
      <c r="E77" s="143">
        <v>41302</v>
      </c>
      <c r="F77" s="143">
        <v>41606</v>
      </c>
      <c r="G77" s="158">
        <f t="shared" si="1"/>
        <v>10.133333333333333</v>
      </c>
      <c r="H77" s="120" t="s">
        <v>2704</v>
      </c>
      <c r="I77" s="119" t="s">
        <v>163</v>
      </c>
      <c r="J77" s="119" t="s">
        <v>165</v>
      </c>
      <c r="K77" s="121">
        <v>35000000</v>
      </c>
      <c r="L77" s="122" t="s">
        <v>1148</v>
      </c>
      <c r="M77" s="67"/>
      <c r="N77" s="122" t="s">
        <v>27</v>
      </c>
      <c r="O77" s="122" t="s">
        <v>1148</v>
      </c>
      <c r="P77" s="78"/>
    </row>
    <row r="78" spans="1:16" s="7" customFormat="1" ht="24.75" customHeight="1" outlineLevel="1" x14ac:dyDescent="0.25">
      <c r="A78" s="142">
        <v>31</v>
      </c>
      <c r="B78" s="120" t="s">
        <v>2711</v>
      </c>
      <c r="C78" s="65" t="s">
        <v>32</v>
      </c>
      <c r="D78" s="119" t="s">
        <v>2700</v>
      </c>
      <c r="E78" s="143">
        <v>40940</v>
      </c>
      <c r="F78" s="143">
        <v>41236</v>
      </c>
      <c r="G78" s="158">
        <f t="shared" si="1"/>
        <v>9.8666666666666671</v>
      </c>
      <c r="H78" s="120" t="s">
        <v>2703</v>
      </c>
      <c r="I78" s="119" t="s">
        <v>1154</v>
      </c>
      <c r="J78" s="119" t="s">
        <v>698</v>
      </c>
      <c r="K78" s="121">
        <v>15000000</v>
      </c>
      <c r="L78" s="122" t="s">
        <v>1148</v>
      </c>
      <c r="M78" s="67"/>
      <c r="N78" s="122" t="s">
        <v>27</v>
      </c>
      <c r="O78" s="122" t="s">
        <v>1148</v>
      </c>
      <c r="P78" s="78"/>
    </row>
    <row r="79" spans="1:16" s="7" customFormat="1" ht="24.75" customHeight="1" outlineLevel="1" x14ac:dyDescent="0.25">
      <c r="A79" s="142">
        <v>32</v>
      </c>
      <c r="B79" s="64"/>
      <c r="C79" s="65"/>
      <c r="D79" s="119"/>
      <c r="E79" s="143"/>
      <c r="F79" s="143"/>
      <c r="G79" s="158" t="str">
        <f t="shared" si="1"/>
        <v/>
      </c>
      <c r="H79" s="64"/>
      <c r="I79" s="63"/>
      <c r="J79" s="63"/>
      <c r="K79" s="66"/>
      <c r="L79" s="65"/>
      <c r="M79" s="67"/>
      <c r="N79" s="65"/>
      <c r="O79" s="65"/>
      <c r="P79" s="78"/>
    </row>
    <row r="80" spans="1:16" s="7" customFormat="1" ht="24.75" customHeight="1" outlineLevel="1" x14ac:dyDescent="0.25">
      <c r="A80" s="142">
        <v>33</v>
      </c>
      <c r="B80" s="64"/>
      <c r="C80" s="65"/>
      <c r="D80" s="119"/>
      <c r="E80" s="143"/>
      <c r="F80" s="143"/>
      <c r="G80" s="158" t="str">
        <f t="shared" si="1"/>
        <v/>
      </c>
      <c r="H80" s="64"/>
      <c r="I80" s="63"/>
      <c r="J80" s="63"/>
      <c r="K80" s="66"/>
      <c r="L80" s="65"/>
      <c r="M80" s="67"/>
      <c r="N80" s="65"/>
      <c r="O80" s="65"/>
      <c r="P80" s="78"/>
    </row>
    <row r="81" spans="1:16" s="7" customFormat="1" ht="24.75" customHeight="1" outlineLevel="1" x14ac:dyDescent="0.25">
      <c r="A81" s="142">
        <v>34</v>
      </c>
      <c r="B81" s="64"/>
      <c r="C81" s="65"/>
      <c r="D81" s="119"/>
      <c r="E81" s="143"/>
      <c r="F81" s="143"/>
      <c r="G81" s="158" t="str">
        <f t="shared" si="1"/>
        <v/>
      </c>
      <c r="H81" s="64"/>
      <c r="I81" s="63"/>
      <c r="J81" s="63"/>
      <c r="K81" s="66"/>
      <c r="L81" s="65"/>
      <c r="M81" s="67"/>
      <c r="N81" s="65"/>
      <c r="O81" s="65"/>
      <c r="P81" s="78"/>
    </row>
    <row r="82" spans="1:16" s="7" customFormat="1" ht="24.75" customHeight="1" outlineLevel="1" x14ac:dyDescent="0.25">
      <c r="A82" s="142">
        <v>35</v>
      </c>
      <c r="B82" s="64"/>
      <c r="C82" s="65"/>
      <c r="D82" s="119"/>
      <c r="E82" s="143"/>
      <c r="F82" s="143"/>
      <c r="G82" s="158" t="str">
        <f t="shared" si="1"/>
        <v/>
      </c>
      <c r="H82" s="64"/>
      <c r="I82" s="63"/>
      <c r="J82" s="63"/>
      <c r="K82" s="66"/>
      <c r="L82" s="65"/>
      <c r="M82" s="67"/>
      <c r="N82" s="65"/>
      <c r="O82" s="65"/>
      <c r="P82" s="78"/>
    </row>
    <row r="83" spans="1:16" s="7" customFormat="1" ht="24.75" customHeight="1" outlineLevel="1" x14ac:dyDescent="0.25">
      <c r="A83" s="142">
        <v>36</v>
      </c>
      <c r="B83" s="64"/>
      <c r="C83" s="65"/>
      <c r="D83" s="119"/>
      <c r="E83" s="143"/>
      <c r="F83" s="143"/>
      <c r="G83" s="158" t="str">
        <f t="shared" si="1"/>
        <v/>
      </c>
      <c r="H83" s="64"/>
      <c r="I83" s="63"/>
      <c r="J83" s="63"/>
      <c r="K83" s="66"/>
      <c r="L83" s="65"/>
      <c r="M83" s="67"/>
      <c r="N83" s="65"/>
      <c r="O83" s="65"/>
      <c r="P83" s="78"/>
    </row>
    <row r="84" spans="1:16" s="7" customFormat="1" ht="24.75" customHeight="1" outlineLevel="1" x14ac:dyDescent="0.25">
      <c r="A84" s="142">
        <v>37</v>
      </c>
      <c r="B84" s="64"/>
      <c r="C84" s="65"/>
      <c r="D84" s="119"/>
      <c r="E84" s="143"/>
      <c r="F84" s="143"/>
      <c r="G84" s="158" t="str">
        <f t="shared" si="1"/>
        <v/>
      </c>
      <c r="H84" s="64"/>
      <c r="I84" s="63"/>
      <c r="J84" s="63"/>
      <c r="K84" s="66"/>
      <c r="L84" s="65"/>
      <c r="M84" s="67"/>
      <c r="N84" s="65"/>
      <c r="O84" s="65"/>
      <c r="P84" s="78"/>
    </row>
    <row r="85" spans="1:16" s="7" customFormat="1" ht="24.75" customHeight="1" outlineLevel="1" x14ac:dyDescent="0.25">
      <c r="A85" s="142">
        <v>38</v>
      </c>
      <c r="B85" s="64"/>
      <c r="C85" s="65"/>
      <c r="D85" s="119"/>
      <c r="E85" s="143"/>
      <c r="F85" s="143"/>
      <c r="G85" s="158" t="str">
        <f t="shared" si="1"/>
        <v/>
      </c>
      <c r="H85" s="64"/>
      <c r="I85" s="63"/>
      <c r="J85" s="63"/>
      <c r="K85" s="66"/>
      <c r="L85" s="65"/>
      <c r="M85" s="67"/>
      <c r="N85" s="65"/>
      <c r="O85" s="65"/>
      <c r="P85" s="78"/>
    </row>
    <row r="86" spans="1:16" s="7" customFormat="1" ht="24.75" customHeight="1" outlineLevel="1" x14ac:dyDescent="0.25">
      <c r="A86" s="142">
        <v>39</v>
      </c>
      <c r="B86" s="64"/>
      <c r="C86" s="65"/>
      <c r="D86" s="119"/>
      <c r="E86" s="143"/>
      <c r="F86" s="143"/>
      <c r="G86" s="158" t="str">
        <f t="shared" si="1"/>
        <v/>
      </c>
      <c r="H86" s="64"/>
      <c r="I86" s="63"/>
      <c r="J86" s="63"/>
      <c r="K86" s="66"/>
      <c r="L86" s="65"/>
      <c r="M86" s="67"/>
      <c r="N86" s="65"/>
      <c r="O86" s="65"/>
      <c r="P86" s="78"/>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8"/>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8"/>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8"/>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8"/>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8"/>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8"/>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8"/>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8"/>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8"/>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8"/>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8"/>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8"/>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8"/>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8"/>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8"/>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8"/>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8"/>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8"/>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8"/>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8"/>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8"/>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5"/>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3"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41">
        <v>1</v>
      </c>
      <c r="B114" s="159" t="s">
        <v>2665</v>
      </c>
      <c r="C114" s="161" t="s">
        <v>31</v>
      </c>
      <c r="D114" s="118" t="s">
        <v>2707</v>
      </c>
      <c r="E114" s="143">
        <v>43881</v>
      </c>
      <c r="F114" s="143">
        <v>44196</v>
      </c>
      <c r="G114" s="158">
        <f>IF(AND(E114&lt;&gt;"",F114&lt;&gt;""),((F114-E114)/30),"")</f>
        <v>10.5</v>
      </c>
      <c r="H114" s="120" t="s">
        <v>2708</v>
      </c>
      <c r="I114" s="119" t="s">
        <v>1154</v>
      </c>
      <c r="J114" s="119" t="s">
        <v>706</v>
      </c>
      <c r="K114" s="121">
        <v>2235689792</v>
      </c>
      <c r="L114" s="99">
        <f>+IF(AND(K114&gt;0,O114="Ejecución"),(K114/877802)*Tabla28[[#This Row],[% participación]],IF(AND(K114&gt;0,O114&lt;&gt;"Ejecución"),"-",""))</f>
        <v>2546.9180885894543</v>
      </c>
      <c r="M114" s="122" t="s">
        <v>1148</v>
      </c>
      <c r="N114" s="171">
        <v>1</v>
      </c>
      <c r="O114" s="160" t="s">
        <v>1150</v>
      </c>
      <c r="P114" s="77"/>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99" t="str">
        <f>+IF(AND(K115&gt;0,O115="Ejecución"),(K115/877802)*Tabla28[[#This Row],[% participación]],IF(AND(K115&gt;0,O115&lt;&gt;"Ejecución"),"-",""))</f>
        <v/>
      </c>
      <c r="M115" s="65"/>
      <c r="N115" s="171" t="str">
        <f>+IF(M118="No",1,IF(M118="Si","Ingrese %",""))</f>
        <v/>
      </c>
      <c r="O115" s="160" t="s">
        <v>1150</v>
      </c>
      <c r="P115" s="77"/>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99" t="str">
        <f>+IF(AND(K116&gt;0,O116="Ejecución"),(K116/877802)*Tabla28[[#This Row],[% participación]],IF(AND(K116&gt;0,O116&lt;&gt;"Ejecución"),"-",""))</f>
        <v/>
      </c>
      <c r="M116" s="65"/>
      <c r="N116" s="171" t="str">
        <f>+IF(M118="No",1,IF(M118="Si","Ingrese %",""))</f>
        <v/>
      </c>
      <c r="O116" s="160" t="s">
        <v>1150</v>
      </c>
      <c r="P116" s="77"/>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99" t="str">
        <f>+IF(AND(K117&gt;0,O117="Ejecución"),(K117/877802)*Tabla28[[#This Row],[% participación]],IF(AND(K117&gt;0,O117&lt;&gt;"Ejecución"),"-",""))</f>
        <v/>
      </c>
      <c r="M117" s="65"/>
      <c r="N117" s="171" t="str">
        <f>+IF(M118="No",1,IF(M118="Si","Ingrese %",""))</f>
        <v/>
      </c>
      <c r="O117" s="160" t="s">
        <v>1150</v>
      </c>
      <c r="P117" s="77"/>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99" t="str">
        <f>+IF(AND(K118&gt;0,O118="Ejecución"),(K118/877802)*Tabla28[[#This Row],[% participación]],IF(AND(K118&gt;0,O118&lt;&gt;"Ejecución"),"-",""))</f>
        <v/>
      </c>
      <c r="M118" s="65"/>
      <c r="N118" s="171" t="str">
        <f t="shared" ref="N118:N160" si="3">+IF(M118="No",1,IF(M118="Si","Ingrese %",""))</f>
        <v/>
      </c>
      <c r="O118" s="160" t="s">
        <v>1150</v>
      </c>
      <c r="P118" s="78"/>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99" t="str">
        <f>+IF(AND(K119&gt;0,O119="Ejecución"),(K119/877802)*Tabla28[[#This Row],[% participación]],IF(AND(K119&gt;0,O119&lt;&gt;"Ejecución"),"-",""))</f>
        <v/>
      </c>
      <c r="M119" s="65"/>
      <c r="N119" s="171" t="str">
        <f t="shared" si="3"/>
        <v/>
      </c>
      <c r="O119" s="160" t="s">
        <v>1150</v>
      </c>
      <c r="P119" s="78"/>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99" t="str">
        <f>+IF(AND(K120&gt;0,O120="Ejecución"),(K120/877802)*Tabla28[[#This Row],[% participación]],IF(AND(K120&gt;0,O120&lt;&gt;"Ejecución"),"-",""))</f>
        <v/>
      </c>
      <c r="M120" s="65"/>
      <c r="N120" s="171" t="str">
        <f t="shared" si="3"/>
        <v/>
      </c>
      <c r="O120" s="160" t="s">
        <v>1150</v>
      </c>
      <c r="P120" s="78"/>
    </row>
    <row r="121" spans="1:16" s="7" customFormat="1" ht="24.75" customHeight="1" outlineLevel="1" x14ac:dyDescent="0.25">
      <c r="A121" s="142">
        <v>8</v>
      </c>
      <c r="B121" s="159" t="s">
        <v>2665</v>
      </c>
      <c r="C121" s="161" t="s">
        <v>31</v>
      </c>
      <c r="D121" s="63"/>
      <c r="E121" s="143"/>
      <c r="F121" s="143"/>
      <c r="G121" s="158" t="str">
        <f t="shared" si="2"/>
        <v/>
      </c>
      <c r="H121" s="101"/>
      <c r="I121" s="63"/>
      <c r="J121" s="63"/>
      <c r="K121" s="68"/>
      <c r="L121" s="99" t="str">
        <f>+IF(AND(K121&gt;0,O121="Ejecución"),(K121/877802)*Tabla28[[#This Row],[% participación]],IF(AND(K121&gt;0,O121&lt;&gt;"Ejecución"),"-",""))</f>
        <v/>
      </c>
      <c r="M121" s="65"/>
      <c r="N121" s="171" t="str">
        <f t="shared" si="3"/>
        <v/>
      </c>
      <c r="O121" s="160" t="s">
        <v>1150</v>
      </c>
      <c r="P121" s="78"/>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99" t="str">
        <f>+IF(AND(K122&gt;0,O122="Ejecución"),(K122/877802)*Tabla28[[#This Row],[% participación]],IF(AND(K122&gt;0,O122&lt;&gt;"Ejecución"),"-",""))</f>
        <v/>
      </c>
      <c r="M122" s="65"/>
      <c r="N122" s="171" t="str">
        <f t="shared" si="3"/>
        <v/>
      </c>
      <c r="O122" s="160" t="s">
        <v>1150</v>
      </c>
      <c r="P122" s="78"/>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99" t="str">
        <f>+IF(AND(K123&gt;0,O123="Ejecución"),(K123/877802)*Tabla28[[#This Row],[% participación]],IF(AND(K123&gt;0,O123&lt;&gt;"Ejecución"),"-",""))</f>
        <v/>
      </c>
      <c r="M123" s="65"/>
      <c r="N123" s="171" t="str">
        <f t="shared" si="3"/>
        <v/>
      </c>
      <c r="O123" s="160" t="s">
        <v>1150</v>
      </c>
      <c r="P123" s="78"/>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99" t="str">
        <f>+IF(AND(K124&gt;0,O124="Ejecución"),(K124/877802)*Tabla28[[#This Row],[% participación]],IF(AND(K124&gt;0,O124&lt;&gt;"Ejecución"),"-",""))</f>
        <v/>
      </c>
      <c r="M124" s="65"/>
      <c r="N124" s="171" t="str">
        <f t="shared" si="3"/>
        <v/>
      </c>
      <c r="O124" s="160" t="s">
        <v>1150</v>
      </c>
      <c r="P124" s="78"/>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99" t="str">
        <f>+IF(AND(K125&gt;0,O125="Ejecución"),(K125/877802)*Tabla28[[#This Row],[% participación]],IF(AND(K125&gt;0,O125&lt;&gt;"Ejecución"),"-",""))</f>
        <v/>
      </c>
      <c r="M125" s="65"/>
      <c r="N125" s="171" t="str">
        <f t="shared" si="3"/>
        <v/>
      </c>
      <c r="O125" s="160" t="s">
        <v>1150</v>
      </c>
      <c r="P125" s="78"/>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99" t="str">
        <f>+IF(AND(K126&gt;0,O126="Ejecución"),(K126/877802)*Tabla28[[#This Row],[% participación]],IF(AND(K126&gt;0,O126&lt;&gt;"Ejecución"),"-",""))</f>
        <v/>
      </c>
      <c r="M126" s="65"/>
      <c r="N126" s="171" t="str">
        <f t="shared" si="3"/>
        <v/>
      </c>
      <c r="O126" s="160" t="s">
        <v>1150</v>
      </c>
      <c r="P126" s="78"/>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99" t="str">
        <f>+IF(AND(K127&gt;0,O127="Ejecución"),(K127/877802)*Tabla28[[#This Row],[% participación]],IF(AND(K127&gt;0,O127&lt;&gt;"Ejecución"),"-",""))</f>
        <v/>
      </c>
      <c r="M127" s="65"/>
      <c r="N127" s="171" t="str">
        <f t="shared" si="3"/>
        <v/>
      </c>
      <c r="O127" s="160" t="s">
        <v>1150</v>
      </c>
      <c r="P127" s="78"/>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99" t="str">
        <f>+IF(AND(K128&gt;0,O128="Ejecución"),(K128/877802)*Tabla28[[#This Row],[% participación]],IF(AND(K128&gt;0,O128&lt;&gt;"Ejecución"),"-",""))</f>
        <v/>
      </c>
      <c r="M128" s="65"/>
      <c r="N128" s="171" t="str">
        <f t="shared" si="3"/>
        <v/>
      </c>
      <c r="O128" s="160" t="s">
        <v>1150</v>
      </c>
      <c r="P128" s="78"/>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99" t="str">
        <f>+IF(AND(K129&gt;0,O129="Ejecución"),(K129/877802)*Tabla28[[#This Row],[% participación]],IF(AND(K129&gt;0,O129&lt;&gt;"Ejecución"),"-",""))</f>
        <v/>
      </c>
      <c r="M129" s="65"/>
      <c r="N129" s="171" t="str">
        <f t="shared" si="3"/>
        <v/>
      </c>
      <c r="O129" s="160" t="s">
        <v>1150</v>
      </c>
      <c r="P129" s="78"/>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99" t="str">
        <f>+IF(AND(K130&gt;0,O130="Ejecución"),(K130/877802)*Tabla28[[#This Row],[% participación]],IF(AND(K130&gt;0,O130&lt;&gt;"Ejecución"),"-",""))</f>
        <v/>
      </c>
      <c r="M130" s="65"/>
      <c r="N130" s="171" t="str">
        <f t="shared" si="3"/>
        <v/>
      </c>
      <c r="O130" s="160" t="s">
        <v>1150</v>
      </c>
      <c r="P130" s="78"/>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99" t="str">
        <f>+IF(AND(K131&gt;0,O131="Ejecución"),(K131/877802)*Tabla28[[#This Row],[% participación]],IF(AND(K131&gt;0,O131&lt;&gt;"Ejecución"),"-",""))</f>
        <v/>
      </c>
      <c r="M131" s="65"/>
      <c r="N131" s="171" t="str">
        <f t="shared" si="3"/>
        <v/>
      </c>
      <c r="O131" s="160" t="s">
        <v>1150</v>
      </c>
      <c r="P131" s="78"/>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99" t="str">
        <f>+IF(AND(K132&gt;0,O132="Ejecución"),(K132/877802)*Tabla28[[#This Row],[% participación]],IF(AND(K132&gt;0,O132&lt;&gt;"Ejecución"),"-",""))</f>
        <v/>
      </c>
      <c r="M132" s="65"/>
      <c r="N132" s="171" t="str">
        <f t="shared" si="3"/>
        <v/>
      </c>
      <c r="O132" s="160" t="s">
        <v>1150</v>
      </c>
      <c r="P132" s="78"/>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99" t="str">
        <f>+IF(AND(K133&gt;0,O133="Ejecución"),(K133/877802)*Tabla28[[#This Row],[% participación]],IF(AND(K133&gt;0,O133&lt;&gt;"Ejecución"),"-",""))</f>
        <v/>
      </c>
      <c r="M133" s="65"/>
      <c r="N133" s="171" t="str">
        <f t="shared" si="3"/>
        <v/>
      </c>
      <c r="O133" s="160" t="s">
        <v>1150</v>
      </c>
      <c r="P133" s="78"/>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99" t="str">
        <f>+IF(AND(K134&gt;0,O134="Ejecución"),(K134/877802)*Tabla28[[#This Row],[% participación]],IF(AND(K134&gt;0,O134&lt;&gt;"Ejecución"),"-",""))</f>
        <v/>
      </c>
      <c r="M134" s="65"/>
      <c r="N134" s="171" t="str">
        <f t="shared" si="3"/>
        <v/>
      </c>
      <c r="O134" s="160" t="s">
        <v>1150</v>
      </c>
      <c r="P134" s="78"/>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99" t="str">
        <f>+IF(AND(K135&gt;0,O135="Ejecución"),(K135/877802)*Tabla28[[#This Row],[% participación]],IF(AND(K135&gt;0,O135&lt;&gt;"Ejecución"),"-",""))</f>
        <v/>
      </c>
      <c r="M135" s="65"/>
      <c r="N135" s="171" t="str">
        <f t="shared" si="3"/>
        <v/>
      </c>
      <c r="O135" s="160" t="s">
        <v>1150</v>
      </c>
      <c r="P135" s="78"/>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99" t="str">
        <f>+IF(AND(K136&gt;0,O136="Ejecución"),(K136/877802)*Tabla28[[#This Row],[% participación]],IF(AND(K136&gt;0,O136&lt;&gt;"Ejecución"),"-",""))</f>
        <v/>
      </c>
      <c r="M136" s="65"/>
      <c r="N136" s="171" t="str">
        <f t="shared" si="3"/>
        <v/>
      </c>
      <c r="O136" s="160" t="s">
        <v>1150</v>
      </c>
      <c r="P136" s="78"/>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99" t="str">
        <f>+IF(AND(K137&gt;0,O137="Ejecución"),(K137/877802)*Tabla28[[#This Row],[% participación]],IF(AND(K137&gt;0,O137&lt;&gt;"Ejecución"),"-",""))</f>
        <v/>
      </c>
      <c r="M137" s="65"/>
      <c r="N137" s="171" t="str">
        <f t="shared" si="3"/>
        <v/>
      </c>
      <c r="O137" s="160" t="s">
        <v>1150</v>
      </c>
      <c r="P137" s="78"/>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99" t="str">
        <f>+IF(AND(K138&gt;0,O138="Ejecución"),(K138/877802)*Tabla28[[#This Row],[% participación]],IF(AND(K138&gt;0,O138&lt;&gt;"Ejecución"),"-",""))</f>
        <v/>
      </c>
      <c r="M138" s="65"/>
      <c r="N138" s="171" t="str">
        <f t="shared" si="3"/>
        <v/>
      </c>
      <c r="O138" s="160" t="s">
        <v>1150</v>
      </c>
      <c r="P138" s="78"/>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99" t="str">
        <f>+IF(AND(K139&gt;0,O139="Ejecución"),(K139/877802)*Tabla28[[#This Row],[% participación]],IF(AND(K139&gt;0,O139&lt;&gt;"Ejecución"),"-",""))</f>
        <v/>
      </c>
      <c r="M139" s="65"/>
      <c r="N139" s="171" t="str">
        <f t="shared" si="3"/>
        <v/>
      </c>
      <c r="O139" s="160" t="s">
        <v>1150</v>
      </c>
      <c r="P139" s="78"/>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99" t="str">
        <f>+IF(AND(K140&gt;0,O140="Ejecución"),(K140/877802)*Tabla28[[#This Row],[% participación]],IF(AND(K140&gt;0,O140&lt;&gt;"Ejecución"),"-",""))</f>
        <v/>
      </c>
      <c r="M140" s="65"/>
      <c r="N140" s="171" t="str">
        <f t="shared" si="3"/>
        <v/>
      </c>
      <c r="O140" s="160" t="s">
        <v>1150</v>
      </c>
      <c r="P140" s="78"/>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99" t="str">
        <f>+IF(AND(K141&gt;0,O141="Ejecución"),(K141/877802)*Tabla28[[#This Row],[% participación]],IF(AND(K141&gt;0,O141&lt;&gt;"Ejecución"),"-",""))</f>
        <v/>
      </c>
      <c r="M141" s="65"/>
      <c r="N141" s="171" t="str">
        <f t="shared" si="3"/>
        <v/>
      </c>
      <c r="O141" s="160" t="s">
        <v>1150</v>
      </c>
      <c r="P141" s="78"/>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99" t="str">
        <f>+IF(AND(K142&gt;0,O142="Ejecución"),(K142/877802)*Tabla28[[#This Row],[% participación]],IF(AND(K142&gt;0,O142&lt;&gt;"Ejecución"),"-",""))</f>
        <v/>
      </c>
      <c r="M142" s="65"/>
      <c r="N142" s="171" t="str">
        <f t="shared" si="3"/>
        <v/>
      </c>
      <c r="O142" s="160" t="s">
        <v>1150</v>
      </c>
      <c r="P142" s="78"/>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99" t="str">
        <f>+IF(AND(K143&gt;0,O143="Ejecución"),(K143/877802)*Tabla28[[#This Row],[% participación]],IF(AND(K143&gt;0,O143&lt;&gt;"Ejecución"),"-",""))</f>
        <v/>
      </c>
      <c r="M143" s="65"/>
      <c r="N143" s="171" t="str">
        <f t="shared" si="3"/>
        <v/>
      </c>
      <c r="O143" s="160" t="s">
        <v>1150</v>
      </c>
      <c r="P143" s="78"/>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99" t="str">
        <f>+IF(AND(K144&gt;0,O144="Ejecución"),(K144/877802)*Tabla28[[#This Row],[% participación]],IF(AND(K144&gt;0,O144&lt;&gt;"Ejecución"),"-",""))</f>
        <v/>
      </c>
      <c r="M144" s="65"/>
      <c r="N144" s="171" t="str">
        <f t="shared" si="3"/>
        <v/>
      </c>
      <c r="O144" s="160" t="s">
        <v>1150</v>
      </c>
      <c r="P144" s="78"/>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99" t="str">
        <f>+IF(AND(K145&gt;0,O145="Ejecución"),(K145/877802)*Tabla28[[#This Row],[% participación]],IF(AND(K145&gt;0,O145&lt;&gt;"Ejecución"),"-",""))</f>
        <v/>
      </c>
      <c r="M145" s="65"/>
      <c r="N145" s="171" t="str">
        <f t="shared" si="3"/>
        <v/>
      </c>
      <c r="O145" s="160" t="s">
        <v>1150</v>
      </c>
      <c r="P145" s="78"/>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99" t="str">
        <f>+IF(AND(K146&gt;0,O146="Ejecución"),(K146/877802)*Tabla28[[#This Row],[% participación]],IF(AND(K146&gt;0,O146&lt;&gt;"Ejecución"),"-",""))</f>
        <v/>
      </c>
      <c r="M146" s="65"/>
      <c r="N146" s="171" t="str">
        <f t="shared" si="3"/>
        <v/>
      </c>
      <c r="O146" s="160" t="s">
        <v>1150</v>
      </c>
      <c r="P146" s="78"/>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99" t="str">
        <f>+IF(AND(K147&gt;0,O147="Ejecución"),(K147/877802)*Tabla28[[#This Row],[% participación]],IF(AND(K147&gt;0,O147&lt;&gt;"Ejecución"),"-",""))</f>
        <v/>
      </c>
      <c r="M147" s="65"/>
      <c r="N147" s="171" t="str">
        <f t="shared" si="3"/>
        <v/>
      </c>
      <c r="O147" s="160" t="s">
        <v>1150</v>
      </c>
      <c r="P147" s="78"/>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99" t="str">
        <f>+IF(AND(K148&gt;0,O148="Ejecución"),(K148/877802)*Tabla28[[#This Row],[% participación]],IF(AND(K148&gt;0,O148&lt;&gt;"Ejecución"),"-",""))</f>
        <v/>
      </c>
      <c r="M148" s="65"/>
      <c r="N148" s="171" t="str">
        <f t="shared" si="3"/>
        <v/>
      </c>
      <c r="O148" s="160" t="s">
        <v>1150</v>
      </c>
      <c r="P148" s="78"/>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99" t="str">
        <f>+IF(AND(K149&gt;0,O149="Ejecución"),(K149/877802)*Tabla28[[#This Row],[% participación]],IF(AND(K149&gt;0,O149&lt;&gt;"Ejecución"),"-",""))</f>
        <v/>
      </c>
      <c r="M149" s="65"/>
      <c r="N149" s="171" t="str">
        <f t="shared" si="3"/>
        <v/>
      </c>
      <c r="O149" s="160" t="s">
        <v>1150</v>
      </c>
      <c r="P149" s="78"/>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99" t="str">
        <f>+IF(AND(K150&gt;0,O150="Ejecución"),(K150/877802)*Tabla28[[#This Row],[% participación]],IF(AND(K150&gt;0,O150&lt;&gt;"Ejecución"),"-",""))</f>
        <v/>
      </c>
      <c r="M150" s="65"/>
      <c r="N150" s="171" t="str">
        <f t="shared" si="3"/>
        <v/>
      </c>
      <c r="O150" s="160" t="s">
        <v>1150</v>
      </c>
      <c r="P150" s="78"/>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99" t="str">
        <f>+IF(AND(K151&gt;0,O151="Ejecución"),(K151/877802)*Tabla28[[#This Row],[% participación]],IF(AND(K151&gt;0,O151&lt;&gt;"Ejecución"),"-",""))</f>
        <v/>
      </c>
      <c r="M151" s="65"/>
      <c r="N151" s="171" t="str">
        <f t="shared" si="3"/>
        <v/>
      </c>
      <c r="O151" s="160" t="s">
        <v>1150</v>
      </c>
      <c r="P151" s="78"/>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99" t="str">
        <f>+IF(AND(K152&gt;0,O152="Ejecución"),(K152/877802)*Tabla28[[#This Row],[% participación]],IF(AND(K152&gt;0,O152&lt;&gt;"Ejecución"),"-",""))</f>
        <v/>
      </c>
      <c r="M152" s="65"/>
      <c r="N152" s="171" t="str">
        <f t="shared" si="3"/>
        <v/>
      </c>
      <c r="O152" s="160" t="s">
        <v>1150</v>
      </c>
      <c r="P152" s="78"/>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99" t="str">
        <f>+IF(AND(K153&gt;0,O153="Ejecución"),(K153/877802)*Tabla28[[#This Row],[% participación]],IF(AND(K153&gt;0,O153&lt;&gt;"Ejecución"),"-",""))</f>
        <v/>
      </c>
      <c r="M153" s="65"/>
      <c r="N153" s="171" t="str">
        <f t="shared" si="3"/>
        <v/>
      </c>
      <c r="O153" s="160" t="s">
        <v>1150</v>
      </c>
      <c r="P153" s="78"/>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99" t="str">
        <f>+IF(AND(K154&gt;0,O154="Ejecución"),(K154/877802)*Tabla28[[#This Row],[% participación]],IF(AND(K154&gt;0,O154&lt;&gt;"Ejecución"),"-",""))</f>
        <v/>
      </c>
      <c r="M154" s="65"/>
      <c r="N154" s="171" t="str">
        <f t="shared" si="3"/>
        <v/>
      </c>
      <c r="O154" s="160" t="s">
        <v>1150</v>
      </c>
      <c r="P154" s="78"/>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99" t="str">
        <f>+IF(AND(K155&gt;0,O155="Ejecución"),(K155/877802)*Tabla28[[#This Row],[% participación]],IF(AND(K155&gt;0,O155&lt;&gt;"Ejecución"),"-",""))</f>
        <v/>
      </c>
      <c r="M155" s="65"/>
      <c r="N155" s="171" t="str">
        <f t="shared" si="3"/>
        <v/>
      </c>
      <c r="O155" s="160" t="s">
        <v>1150</v>
      </c>
      <c r="P155" s="78"/>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99" t="str">
        <f>+IF(AND(K156&gt;0,O156="Ejecución"),(K156/877802)*Tabla28[[#This Row],[% participación]],IF(AND(K156&gt;0,O156&lt;&gt;"Ejecución"),"-",""))</f>
        <v/>
      </c>
      <c r="M156" s="65"/>
      <c r="N156" s="171" t="str">
        <f t="shared" si="3"/>
        <v/>
      </c>
      <c r="O156" s="160" t="s">
        <v>1150</v>
      </c>
      <c r="P156" s="78"/>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99" t="str">
        <f>+IF(AND(K157&gt;0,O157="Ejecución"),(K157/877802)*Tabla28[[#This Row],[% participación]],IF(AND(K157&gt;0,O157&lt;&gt;"Ejecución"),"-",""))</f>
        <v/>
      </c>
      <c r="M157" s="65"/>
      <c r="N157" s="171" t="str">
        <f t="shared" si="3"/>
        <v/>
      </c>
      <c r="O157" s="160" t="s">
        <v>1150</v>
      </c>
      <c r="P157" s="78"/>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99" t="str">
        <f>+IF(AND(K158&gt;0,O158="Ejecución"),(K158/877802)*Tabla28[[#This Row],[% participación]],IF(AND(K158&gt;0,O158&lt;&gt;"Ejecución"),"-",""))</f>
        <v/>
      </c>
      <c r="M158" s="65"/>
      <c r="N158" s="171" t="str">
        <f t="shared" si="3"/>
        <v/>
      </c>
      <c r="O158" s="160" t="s">
        <v>1150</v>
      </c>
      <c r="P158" s="78"/>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99" t="str">
        <f>+IF(AND(K159&gt;0,O159="Ejecución"),(K159/877802)*Tabla28[[#This Row],[% participación]],IF(AND(K159&gt;0,O159&lt;&gt;"Ejecución"),"-",""))</f>
        <v/>
      </c>
      <c r="M159" s="65"/>
      <c r="N159" s="171" t="str">
        <f t="shared" si="3"/>
        <v/>
      </c>
      <c r="O159" s="160" t="s">
        <v>1150</v>
      </c>
      <c r="P159" s="78"/>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99" t="str">
        <f>+IF(AND(K160&gt;0,O160="Ejecución"),(K160/877802)*Tabla28[[#This Row],[% participación]],IF(AND(K160&gt;0,O160&lt;&gt;"Ejecución"),"-",""))</f>
        <v/>
      </c>
      <c r="M160" s="65"/>
      <c r="N160" s="171" t="str">
        <f t="shared" si="3"/>
        <v/>
      </c>
      <c r="O160" s="160" t="s">
        <v>1150</v>
      </c>
      <c r="P160" s="78"/>
    </row>
    <row r="161" spans="1:28" ht="23.1" customHeight="1" thickBot="1" x14ac:dyDescent="0.3">
      <c r="O161" s="173"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5"/>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4" t="s">
        <v>2643</v>
      </c>
      <c r="J167" s="245"/>
      <c r="K167" s="245"/>
      <c r="L167" s="245"/>
      <c r="M167" s="245"/>
      <c r="N167" s="245"/>
      <c r="O167" s="246"/>
      <c r="U167" s="51"/>
    </row>
    <row r="168" spans="1:28" x14ac:dyDescent="0.25">
      <c r="A168" s="9"/>
      <c r="B168" s="221" t="s">
        <v>2658</v>
      </c>
      <c r="C168" s="221"/>
      <c r="D168" s="221"/>
      <c r="E168" s="8"/>
      <c r="F168" s="5"/>
      <c r="H168" s="80" t="s">
        <v>2657</v>
      </c>
      <c r="I168" s="244"/>
      <c r="J168" s="245"/>
      <c r="K168" s="245"/>
      <c r="L168" s="245"/>
      <c r="M168" s="245"/>
      <c r="N168" s="245"/>
      <c r="O168" s="246"/>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5"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2"/>
      <c r="Z178" s="163" t="str">
        <f>IF(Y178&gt;0,SUM(E180+Y178),"")</f>
        <v/>
      </c>
      <c r="AA178" s="19"/>
      <c r="AB178" s="19"/>
    </row>
    <row r="179" spans="1:28" ht="23.25" x14ac:dyDescent="0.25">
      <c r="A179" s="9"/>
      <c r="B179" s="219" t="s">
        <v>2669</v>
      </c>
      <c r="C179" s="219"/>
      <c r="D179" s="219"/>
      <c r="E179" s="169">
        <v>0.02</v>
      </c>
      <c r="F179" s="168">
        <v>0.01</v>
      </c>
      <c r="G179" s="163">
        <f>IF(F179&gt;0,SUM(E179+F179),"")</f>
        <v>0.03</v>
      </c>
      <c r="H179" s="5"/>
      <c r="I179" s="219" t="s">
        <v>2671</v>
      </c>
      <c r="J179" s="219"/>
      <c r="K179" s="219"/>
      <c r="L179" s="219"/>
      <c r="M179" s="170"/>
      <c r="O179" s="8"/>
      <c r="Q179" s="19"/>
      <c r="R179" s="157" t="str">
        <f>IF(M179&gt;0,SUM(L179+M179),"")</f>
        <v/>
      </c>
      <c r="T179" s="19"/>
      <c r="U179" s="175" t="s">
        <v>1166</v>
      </c>
      <c r="V179" s="175"/>
      <c r="W179" s="175"/>
      <c r="X179" s="24">
        <v>0.02</v>
      </c>
      <c r="Y179" s="162"/>
      <c r="Z179" s="163" t="str">
        <f>IF(Y179&gt;0,SUM(E181+Y179),"")</f>
        <v/>
      </c>
      <c r="AA179" s="19"/>
      <c r="AB179" s="19"/>
    </row>
    <row r="180" spans="1:28" ht="23.25" hidden="1" x14ac:dyDescent="0.25">
      <c r="A180" s="9"/>
      <c r="B180" s="199"/>
      <c r="C180" s="199"/>
      <c r="D180" s="199"/>
      <c r="E180" s="167"/>
      <c r="H180" s="5"/>
      <c r="I180" s="199"/>
      <c r="J180" s="199"/>
      <c r="K180" s="199"/>
      <c r="L180" s="199"/>
      <c r="M180" s="5"/>
      <c r="O180" s="8"/>
      <c r="Q180" s="19"/>
      <c r="R180" s="157" t="str">
        <f>IF(S180&gt;0,SUM(L180+S180),"")</f>
        <v/>
      </c>
      <c r="S180" s="162"/>
      <c r="T180" s="19"/>
      <c r="U180" s="175" t="s">
        <v>1167</v>
      </c>
      <c r="V180" s="175"/>
      <c r="W180" s="175"/>
      <c r="X180" s="24">
        <v>0.03</v>
      </c>
      <c r="Y180" s="162"/>
      <c r="Z180" s="163" t="str">
        <f>IF(Y180&gt;0,SUM(E182+Y180),"")</f>
        <v/>
      </c>
      <c r="AA180" s="19"/>
      <c r="AB180" s="19"/>
    </row>
    <row r="181" spans="1:28" ht="23.25" hidden="1" x14ac:dyDescent="0.25">
      <c r="A181" s="9"/>
      <c r="B181" s="199"/>
      <c r="C181" s="199"/>
      <c r="D181" s="199"/>
      <c r="E181" s="167"/>
      <c r="H181" s="5"/>
      <c r="I181" s="199"/>
      <c r="J181" s="199"/>
      <c r="K181" s="199"/>
      <c r="L181" s="199"/>
      <c r="M181" s="5"/>
      <c r="O181" s="8"/>
      <c r="Q181" s="19"/>
      <c r="R181" s="157" t="str">
        <f>IF(S181&gt;0,SUM(L181+S181),"")</f>
        <v/>
      </c>
      <c r="S181" s="162"/>
      <c r="T181" s="19"/>
      <c r="U181" s="19"/>
      <c r="V181" s="19"/>
      <c r="W181" s="19"/>
      <c r="X181" s="19"/>
      <c r="Y181" s="19"/>
      <c r="Z181" s="19"/>
      <c r="AA181" s="19"/>
      <c r="AB181" s="19"/>
    </row>
    <row r="182" spans="1:28" ht="23.25" hidden="1" x14ac:dyDescent="0.25">
      <c r="A182" s="9"/>
      <c r="B182" s="199"/>
      <c r="C182" s="199"/>
      <c r="D182" s="199"/>
      <c r="E182" s="167"/>
      <c r="H182" s="5"/>
      <c r="I182" s="199"/>
      <c r="J182" s="199"/>
      <c r="K182" s="199"/>
      <c r="L182" s="199"/>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7" t="str">
        <f>IF(S183&gt;0,SUM(L183+S183),"")</f>
        <v/>
      </c>
      <c r="S183" s="162"/>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4">
        <f>+SUM(G179:G182)</f>
        <v>0.03</v>
      </c>
      <c r="D185" s="90" t="s">
        <v>2628</v>
      </c>
      <c r="E185" s="93">
        <f>+(C185*SUM(K20:K35))</f>
        <v>120901749.14999999</v>
      </c>
      <c r="F185" s="91"/>
      <c r="G185" s="92"/>
      <c r="H185" s="87"/>
      <c r="I185" s="89" t="s">
        <v>2627</v>
      </c>
      <c r="J185" s="164">
        <f>+SUM(M179:M183)</f>
        <v>0</v>
      </c>
      <c r="K185" s="200" t="s">
        <v>2628</v>
      </c>
      <c r="L185" s="200"/>
      <c r="M185" s="93">
        <f>+J185*(SUM(K20:K35))</f>
        <v>0</v>
      </c>
      <c r="N185" s="94"/>
      <c r="O185" s="95"/>
    </row>
    <row r="186" spans="1:28" ht="15.75" thickBot="1" x14ac:dyDescent="0.3">
      <c r="A186" s="10"/>
      <c r="B186" s="96"/>
      <c r="C186" s="96"/>
      <c r="D186" s="96"/>
      <c r="E186" s="96"/>
      <c r="F186" s="96"/>
      <c r="G186" s="96"/>
      <c r="H186" s="96"/>
      <c r="I186" s="166" t="s">
        <v>2673</v>
      </c>
      <c r="J186" s="96"/>
      <c r="K186" s="96"/>
      <c r="L186" s="96"/>
      <c r="M186" s="96"/>
      <c r="N186" s="97"/>
      <c r="O186" s="98"/>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4" t="s">
        <v>2636</v>
      </c>
      <c r="C192" s="234"/>
      <c r="E192" s="5" t="s">
        <v>20</v>
      </c>
      <c r="H192" s="26" t="s">
        <v>24</v>
      </c>
      <c r="J192" s="5" t="s">
        <v>2637</v>
      </c>
      <c r="K192" s="5"/>
      <c r="M192" s="5"/>
      <c r="N192" s="5"/>
      <c r="O192" s="8"/>
      <c r="Q192" s="152"/>
      <c r="R192" s="153"/>
      <c r="S192" s="153"/>
      <c r="T192" s="152"/>
    </row>
    <row r="193" spans="1:18" x14ac:dyDescent="0.25">
      <c r="A193" s="9"/>
      <c r="C193" s="123">
        <v>41963</v>
      </c>
      <c r="D193" s="5"/>
      <c r="E193" s="124">
        <v>3717</v>
      </c>
      <c r="F193" s="5"/>
      <c r="G193" s="5"/>
      <c r="H193" s="145" t="s">
        <v>2679</v>
      </c>
      <c r="J193" s="5"/>
      <c r="K193" s="125">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5"/>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t="s">
        <v>2679</v>
      </c>
      <c r="D211" s="21"/>
      <c r="G211" s="27" t="s">
        <v>2620</v>
      </c>
      <c r="H211" s="146" t="s">
        <v>2677</v>
      </c>
      <c r="J211" s="27" t="s">
        <v>2622</v>
      </c>
      <c r="K211" s="146" t="s">
        <v>2681</v>
      </c>
      <c r="L211" s="21"/>
      <c r="M211" s="21"/>
      <c r="N211" s="21"/>
      <c r="O211" s="8"/>
    </row>
    <row r="212" spans="1:15" x14ac:dyDescent="0.25">
      <c r="A212" s="9"/>
      <c r="B212" s="27" t="s">
        <v>2619</v>
      </c>
      <c r="C212" s="145" t="s">
        <v>2679</v>
      </c>
      <c r="D212" s="21"/>
      <c r="G212" s="27" t="s">
        <v>2621</v>
      </c>
      <c r="H212" s="146" t="s">
        <v>2678</v>
      </c>
      <c r="J212" s="27" t="s">
        <v>2623</v>
      </c>
      <c r="K212" s="145"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purl.org/dc/dcmitype/"/>
    <ds:schemaRef ds:uri="http://purl.org/dc/elements/1.1/"/>
    <ds:schemaRef ds:uri="a65d333d-5b59-4810-bc94-b80d9325abbc"/>
    <ds:schemaRef ds:uri="http://purl.org/dc/terms/"/>
    <ds:schemaRef ds:uri="http://schemas.microsoft.com/office/2006/documentManagement/types"/>
    <ds:schemaRef ds:uri="4fb10211-09fb-4e80-9f0b-184718d5d98c"/>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Manos Unidas</cp:lastModifiedBy>
  <cp:lastPrinted>2020-11-20T15:12:35Z</cp:lastPrinted>
  <dcterms:created xsi:type="dcterms:W3CDTF">2020-10-14T21:57:42Z</dcterms:created>
  <dcterms:modified xsi:type="dcterms:W3CDTF">2020-12-29T01:19:14Z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