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NORA PERSONAL\BETTO\MANIFESTACIONES_INTERES\SANTA MARTA_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<sst xmlns="http://schemas.openxmlformats.org/spreadsheetml/2006/main" count="3175" uniqueCount="2715">
  <si>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</si>
  <si>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</si>
  <si>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</si>
  <si>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</si>
  <si>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</si>
  <si>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</si>
  <si>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</si>
  <si>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</si>
  <si>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</si>
  <si>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</si>
  <si>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</si>
  <si>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</si>
  <si>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</si>
  <si>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</si>
  <si>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</si>
  <si>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</si>
  <si>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</si>
  <si>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</si>
  <si>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</si>
  <si>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</si>
  <si>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</si>
  <si>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</si>
  <si>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</si>
  <si>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</si>
  <si>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</si>
  <si>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</si>
  <si>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</si>
  <si>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</si>
  <si>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</si>
  <si>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</si>
  <si>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</si>
  <si>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</si>
  <si>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</si>
  <si>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</si>
  <si>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</si>
  <si>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</si>
  <si>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</si>
  <si>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</si>
  <si>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</si>
  <si>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</si>
  <si>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</si>
  <si>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</si>
  <si>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</si>
  <si>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</si>
  <si>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</si>
  <si>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</si>
  <si>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</si>
  <si>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</si>
  <si>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</si>
  <si>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</si>
  <si>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</si>
  <si>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</si>
  <si>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</si>
  <si>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</si>
  <si>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</si>
  <si>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</si>
  <si>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</si>
  <si>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</si>
  <si>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</si>
  <si>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</si>
  <si>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</si>
  <si>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</si>
  <si>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</si>
  <si>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</si>
  <si>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</si>
  <si>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</si>
  <si>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</si>
  <si>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</si>
  <si>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</si>
  <si>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</si>
  <si>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</si>
  <si>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</si>
  <si>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</si>
  <si>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</si>
  <si>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</si>
  <si>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</si>
  <si>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</si>
  <si>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</si>
  <si>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</si>
  <si>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</si>
  <si>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</si>
  <si>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</si>
  <si>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</si>
  <si>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</si>
  <si>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</si>
  <si>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</si>
  <si>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</si>
  <si>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</si>
  <si>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</si>
  <si>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</si>
  <si>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</si>
  <si>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</si>
  <si>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</si>
  <si>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</si>
  <si>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</si>
  <si>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</si>
  <si>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</si>
  <si>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</si>
  <si>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</si>
  <si>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</si>
  <si>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</si>
  <si>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</si>
  <si>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</si>
  <si>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</si>
  <si>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</si>
  <si>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</si>
  <si>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</si>
  <si>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</si>
  <si>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</si>
  <si>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</si>
  <si>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</si>
  <si>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</si>
  <si>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</si>
  <si>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</si>
  <si>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</si>
  <si>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</si>
  <si>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</si>
  <si>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</si>
  <si>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</si>
  <si>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</si>
  <si>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</si>
  <si>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</si>
  <si>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</si>
  <si>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</si>
  <si>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</si>
  <si>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</si>
  <si>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</si>
  <si>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</si>
  <si>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</si>
  <si>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</si>
  <si>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</si>
  <si>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</si>
  <si>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</si>
  <si>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</si>
  <si>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</si>
  <si>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</si>
  <si>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</si>
  <si>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</si>
  <si>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</si>
  <si>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</si>
  <si>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</si>
  <si>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</si>
  <si>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</si>
  <si>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</si>
  <si>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</si>
  <si>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</si>
  <si>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</si>
  <si>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</si>
  <si>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</si>
  <si>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</si>
  <si>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</si>
  <si>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</si>
  <si>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</si>
  <si>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</si>
  <si>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</si>
  <si>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</si>
  <si>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</si>
  <si>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</si>
  <si>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</si>
  <si>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</si>
  <si>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</si>
  <si>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</si>
  <si>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</si>
  <si>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</si>
  <si>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</si>
  <si>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</si>
  <si>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</si>
  <si>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</si>
  <si>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</si>
  <si>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</si>
  <si>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</si>
  <si>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</si>
  <si>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</si>
  <si>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</si>
  <si>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</si>
  <si>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</si>
  <si>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</si>
  <si>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</si>
  <si>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</si>
  <si>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</si>
  <si>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</si>
  <si>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</si>
  <si>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</si>
  <si>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</si>
  <si>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</si>
  <si>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</si>
  <si>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</si>
  <si>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</si>
  <si>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</si>
  <si>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</si>
  <si>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</si>
  <si>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</si>
  <si>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</si>
  <si>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</si>
  <si>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</si>
  <si>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</si>
  <si>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</si>
  <si>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</si>
  <si>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</si>
  <si>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</si>
  <si>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</si>
  <si>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</si>
  <si>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</si>
  <si>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</si>
  <si>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</si>
  <si>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</si>
  <si>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</si>
  <si>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</si>
  <si>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</si>
  <si>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</si>
  <si>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</si>
  <si>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</si>
  <si>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</si>
  <si>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</si>
  <si>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</si>
  <si>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</si>
  <si>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</si>
  <si>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</si>
  <si>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</si>
  <si>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</si>
  <si>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</si>
  <si>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</si>
  <si>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</si>
  <si>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</si>
  <si>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</si>
  <si>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</si>
  <si>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</si>
  <si>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</si>
  <si>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</si>
  <si>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</si>
  <si>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</si>
  <si>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</si>
  <si>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</si>
  <si>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</si>
  <si>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</si>
  <si>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</si>
  <si>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</si>
  <si>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</si>
  <si>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</si>
  <si>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</si>
  <si>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</si>
  <si>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</si>
  <si>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</si>
  <si>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</si>
  <si>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</si>
  <si>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</si>
  <si>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</si>
  <si>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</si>
  <si>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</si>
  <si>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</si>
  <si>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</si>
  <si>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</si>
  <si>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</si>
  <si>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</si>
  <si>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</si>
  <si>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</si>
  <si>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</si>
  <si>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</si>
  <si>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</si>
  <si>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</si>
  <si>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</si>
  <si>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</si>
  <si>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</si>
  <si>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</si>
  <si>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</si>
  <si>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</si>
  <si>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</si>
  <si>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</si>
  <si>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</si>
  <si>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</si>
  <si>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</si>
  <si>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</si>
  <si>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</si>
  <si>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</si>
  <si>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</si>
  <si>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</si>
  <si>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</si>
  <si>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</si>
  <si>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</si>
  <si>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</si>
  <si>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</si>
  <si>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</si>
  <si>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</si>
  <si>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</si>
  <si>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</si>
  <si>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</si>
  <si>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</si>
  <si>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</si>
  <si>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</si>
  <si>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</si>
  <si>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</si>
  <si>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</si>
  <si>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</si>
  <si>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</si>
  <si>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</si>
  <si>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</si>
  <si>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</si>
  <si>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</si>
  <si>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</si>
  <si>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</si>
  <si>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</si>
  <si>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</si>
  <si>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</si>
  <si>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</si>
  <si>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</si>
  <si>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</si>
  <si>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</si>
  <si>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</si>
  <si>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</si>
  <si>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</si>
  <si>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</si>
  <si>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</si>
  <si>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</si>
  <si>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</si>
  <si>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</si>
  <si>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</si>
  <si>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</si>
  <si>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</si>
  <si>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</si>
  <si>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</si>
  <si>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</si>
  <si>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</si>
  <si>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</si>
  <si>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</si>
  <si>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</si>
  <si>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</si>
  <si>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</si>
  <si>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</si>
  <si>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</si>
  <si>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</si>
  <si>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</si>
  <si>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</si>
  <si>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</si>
  <si>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</si>
  <si>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</si>
  <si>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</si>
  <si>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</si>
  <si>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</si>
  <si>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</si>
  <si>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</si>
  <si>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</si>
  <si>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</si>
  <si>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</si>
  <si>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</si>
  <si>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</si>
  <si>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</si>
  <si>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</si>
  <si>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</si>
  <si>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</si>
  <si>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</si>
  <si>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</si>
  <si>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</si>
  <si>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</si>
  <si>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</si>
  <si>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</si>
  <si>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</si>
  <si>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</si>
  <si>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</si>
  <si>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</si>
  <si>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</si>
  <si>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</si>
  <si>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</si>
  <si>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</si>
  <si>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</si>
  <si>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</si>
  <si>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</si>
  <si>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</si>
  <si>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</si>
  <si>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</si>
  <si>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</si>
  <si>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</si>
  <si>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</si>
  <si>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</si>
  <si>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</si>
  <si>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</si>
  <si>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</si>
  <si>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</si>
  <si>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</si>
  <si>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</si>
  <si>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</si>
  <si>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</si>
  <si>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</si>
  <si>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</si>
  <si>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</si>
  <si>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</si>
  <si>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</si>
  <si>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</si>
  <si>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</si>
  <si>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</si>
  <si>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</si>
  <si>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</si>
  <si>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</si>
  <si>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</si>
  <si>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</si>
  <si>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</si>
  <si>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</si>
  <si>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</si>
  <si>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</si>
  <si>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</si>
  <si>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</si>
  <si>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</si>
  <si>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</si>
  <si>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</si>
  <si>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</si>
  <si>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</si>
  <si>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</si>
  <si>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</si>
  <si>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</si>
  <si>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</si>
  <si>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</si>
  <si>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</si>
  <si>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</si>
  <si>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</si>
  <si>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</si>
  <si>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</si>
  <si>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</si>
  <si>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</si>
  <si>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</si>
  <si>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</si>
  <si>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</si>
  <si>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</si>
  <si>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</si>
  <si>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</si>
  <si>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</si>
  <si>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</si>
  <si>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</si>
  <si>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</si>
  <si>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</si>
  <si>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</si>
  <si>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</si>
  <si>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</si>
  <si>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</si>
  <si>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</si>
  <si>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</si>
  <si>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</si>
  <si>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</si>
  <si>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</si>
  <si>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</si>
  <si>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</si>
  <si>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</si>
  <si>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</si>
  <si>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</si>
  <si>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</si>
  <si>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</si>
  <si>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</si>
  <si>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</si>
  <si>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</si>
  <si>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</si>
  <si>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</si>
  <si>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</si>
  <si>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</si>
  <si>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</si>
  <si>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</si>
  <si>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</si>
  <si>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</si>
  <si>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</si>
  <si>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</si>
  <si>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</si>
  <si>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</si>
  <si>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</si>
  <si>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</si>
  <si>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</si>
  <si>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</si>
  <si>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</si>
  <si>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</si>
  <si>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</si>
  <si>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</si>
  <si>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</si>
  <si>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</si>
  <si>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</si>
  <si>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</si>
  <si>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</si>
  <si>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</si>
  <si>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</si>
  <si>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</si>
  <si>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</si>
  <si>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</si>
  <si>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</si>
  <si>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</si>
  <si>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</si>
  <si>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</si>
  <si>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</si>
  <si>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</si>
  <si>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</si>
  <si>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</si>
  <si>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</si>
  <si>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</si>
  <si>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</si>
  <si>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</si>
  <si>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</si>
  <si>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</si>
  <si>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</si>
  <si>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</si>
  <si>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</si>
  <si>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</si>
  <si>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</si>
  <si>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</si>
  <si>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</si>
  <si>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</si>
  <si>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</si>
  <si>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</si>
  <si>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</si>
  <si>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</si>
  <si>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</si>
  <si>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</si>
  <si>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</si>
  <si>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</si>
  <si>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</si>
  <si>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</si>
  <si>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</si>
  <si>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</si>
  <si>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</si>
  <si>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</si>
  <si>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</si>
  <si>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</si>
  <si>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</si>
  <si>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</si>
  <si>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</si>
  <si>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</si>
  <si>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</si>
  <si>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</si>
  <si>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</si>
  <si>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</si>
  <si>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</si>
  <si>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</si>
  <si>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</si>
  <si>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</si>
  <si>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</si>
  <si>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</si>
  <si>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</si>
  <si>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</si>
  <si>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</si>
  <si>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</si>
  <si>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</si>
  <si>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</si>
  <si>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</si>
  <si>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</si>
  <si>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</si>
  <si>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</si>
  <si>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</si>
  <si>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</si>
  <si>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</si>
  <si>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</si>
  <si>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</si>
  <si>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</si>
  <si>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</si>
  <si>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</si>
  <si>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</si>
  <si>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</si>
  <si>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</si>
  <si>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</si>
  <si>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</si>
  <si>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</si>
  <si>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</si>
  <si>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</si>
  <si>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</si>
  <si>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</si>
  <si>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</si>
  <si>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</si>
  <si>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</si>
  <si>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</si>
  <si>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</si>
  <si>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</si>
  <si>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</si>
  <si>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</si>
  <si>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</si>
  <si>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</si>
  <si>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</si>
  <si>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</si>
  <si>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</si>
  <si>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</si>
  <si>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</si>
  <si>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</si>
  <si>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</si>
  <si>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</si>
  <si>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</si>
  <si>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</si>
  <si>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</si>
  <si>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</si>
  <si>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</si>
  <si>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</si>
  <si>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</si>
  <si>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</si>
  <si>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</si>
  <si>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</si>
  <si>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</si>
  <si>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</si>
  <si>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</si>
  <si>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</si>
  <si>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</si>
  <si>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</si>
  <si>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</si>
  <si>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</si>
  <si>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</si>
  <si>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</si>
  <si>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</si>
  <si>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</si>
  <si>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</si>
  <si>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</si>
  <si>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</si>
  <si>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</si>
  <si>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</si>
  <si>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</si>
  <si>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</si>
  <si>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</si>
  <si>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</si>
  <si>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</si>
  <si>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</si>
  <si>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</si>
  <si>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</si>
  <si>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</si>
  <si>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</si>
  <si>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</si>
  <si>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</si>
  <si>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</si>
  <si>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</si>
  <si>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</si>
  <si>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</si>
  <si>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</si>
  <si>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</si>
  <si>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</si>
  <si>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</si>
  <si>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</si>
  <si>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</si>
  <si>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</si>
  <si>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</si>
  <si>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</si>
  <si>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</si>
  <si>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</si>
  <si>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</si>
  <si>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</si>
  <si>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</si>
  <si>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</si>
  <si>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</si>
  <si>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</si>
  <si>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</si>
  <si>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</si>
  <si>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</si>
  <si>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</si>
  <si>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</si>
  <si>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</si>
  <si>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</si>
  <si>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</si>
  <si>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</si>
  <si>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</si>
  <si>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</si>
  <si>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</si>
  <si>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</si>
  <si>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</si>
  <si>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</si>
  <si>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</si>
  <si>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</si>
  <si>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</si>
  <si>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</si>
  <si>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</si>
  <si>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</si>
  <si>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</si>
  <si>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</si>
  <si>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</si>
  <si>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</si>
  <si>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</si>
  <si>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</si>
  <si>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</si>
  <si>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</si>
  <si>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</si>
  <si>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</si>
  <si>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</si>
  <si>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</si>
  <si>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</si>
  <si>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</si>
  <si>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</si>
  <si>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</si>
  <si>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</si>
  <si>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</si>
  <si>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</si>
  <si>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</si>
  <si>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</si>
  <si>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</si>
  <si>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</si>
  <si>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</si>
  <si>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</si>
  <si>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</si>
  <si>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</si>
  <si>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</si>
  <si>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</si>
  <si>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</si>
  <si>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</si>
  <si>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</si>
  <si>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</si>
  <si>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</si>
  <si>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</si>
  <si>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</si>
  <si>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</si>
  <si>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</si>
  <si>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</si>
  <si>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</si>
  <si>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</si>
  <si>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</si>
  <si>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</si>
  <si>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</si>
  <si>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</si>
  <si>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</si>
  <si>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</si>
  <si>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</si>
  <si>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</si>
  <si>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</si>
  <si>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</si>
  <si>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</si>
  <si>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</si>
  <si>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</si>
  <si>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</si>
  <si>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</si>
  <si>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</si>
  <si>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</si>
  <si>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</si>
  <si>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</si>
  <si>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</si>
  <si>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</si>
  <si>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</si>
  <si>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</si>
  <si>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</si>
  <si>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</si>
  <si>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</si>
  <si>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</si>
  <si>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</si>
  <si>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</si>
  <si>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</si>
  <si>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</si>
  <si>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</si>
  <si>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</si>
  <si>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</si>
  <si>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</si>
  <si>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</si>
  <si>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</si>
  <si>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</si>
  <si>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</si>
  <si>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</si>
  <si>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</si>
  <si>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</si>
  <si>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</si>
  <si>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</si>
  <si>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</si>
  <si>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</si>
  <si>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</si>
  <si>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</si>
  <si>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</si>
  <si>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</si>
  <si>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</si>
  <si>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</si>
  <si>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</si>
  <si>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</si>
  <si>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</si>
  <si>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</si>
  <si>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</si>
  <si>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</si>
  <si>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</si>
  <si>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</si>
  <si>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</si>
  <si>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</si>
  <si>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</si>
  <si>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</si>
  <si>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</si>
  <si>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</si>
  <si>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</si>
  <si>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</si>
  <si>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</si>
  <si>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</si>
  <si>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</si>
  <si>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</si>
  <si>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</si>
  <si>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</si>
  <si>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</si>
  <si>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</si>
  <si>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</si>
  <si>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</si>
  <si>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</si>
  <si>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</si>
  <si>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</si>
  <si>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</si>
  <si>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</si>
  <si>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</si>
  <si>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</si>
  <si>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</si>
  <si>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</si>
  <si>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</si>
  <si>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</si>
  <si>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</si>
  <si>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</si>
  <si>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</si>
  <si>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</si>
  <si>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</si>
  <si>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</si>
  <si>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</si>
  <si>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</si>
  <si>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</si>
  <si>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</si>
  <si>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</si>
  <si>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</si>
  <si>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</si>
  <si>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</si>
  <si>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</si>
  <si>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</si>
  <si>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</si>
  <si>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</si>
  <si>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</si>
  <si>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</si>
  <si>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</si>
  <si>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</si>
  <si>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</si>
  <si>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</si>
  <si>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</si>
  <si>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</si>
  <si>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</si>
  <si>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</si>
  <si>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</si>
  <si>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</si>
  <si>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</si>
  <si>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</si>
  <si>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</si>
  <si>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</si>
  <si>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</si>
  <si>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</si>
  <si>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</si>
  <si>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</si>
  <si>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</si>
  <si>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</si>
  <si>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</si>
  <si>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</si>
  <si>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</si>
  <si>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</si>
  <si>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</si>
  <si>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</si>
  <si>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</si>
  <si>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</si>
  <si>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</si>
  <si>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</si>
  <si>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</si>
  <si>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</si>
  <si>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</si>
  <si>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</si>
  <si>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</si>
  <si>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</si>
  <si>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</si>
  <si>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</si>
  <si>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</si>
  <si>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</si>
  <si>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</si>
  <si>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</si>
  <si>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</si>
  <si>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</si>
  <si>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</si>
  <si>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</si>
  <si>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</si>
  <si>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</si>
  <si>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</si>
  <si>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</si>
  <si>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</si>
  <si>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</si>
  <si>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</si>
  <si>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</si>
  <si>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</si>
  <si>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</si>
  <si>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</si>
  <si>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</si>
  <si>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</si>
  <si>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</si>
  <si>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</si>
  <si>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</si>
  <si>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</si>
  <si>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</si>
  <si>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</si>
  <si>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</si>
  <si>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</si>
  <si>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</si>
  <si>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</si>
  <si>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</si>
  <si>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</si>
  <si>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</si>
  <si>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</si>
  <si>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</si>
  <si>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</si>
  <si>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</si>
  <si>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</si>
  <si>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</si>
  <si>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</si>
  <si>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</si>
  <si>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</si>
  <si>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</si>
  <si>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</si>
  <si>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</si>
  <si>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</si>
  <si>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</si>
  <si>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</si>
  <si>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</si>
  <si>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</si>
  <si>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</si>
  <si>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</si>
  <si>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</si>
  <si>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</si>
  <si>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</si>
  <si>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</si>
  <si>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</si>
  <si>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</si>
  <si>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</si>
  <si>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</si>
  <si>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</si>
  <si>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</si>
  <si>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</si>
  <si>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</si>
  <si>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</si>
  <si>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</si>
  <si>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</si>
  <si>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</si>
  <si>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</si>
  <si>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</si>
  <si>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</si>
  <si>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</si>
  <si>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</si>
  <si>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</si>
  <si>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</si>
  <si>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</si>
  <si>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</si>
  <si>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</si>
  <si>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</si>
  <si>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</si>
  <si>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</si>
  <si>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</si>
  <si>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</si>
  <si>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</si>
  <si>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</si>
  <si>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</si>
  <si>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</si>
  <si>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</si>
  <si>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</si>
  <si>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</si>
  <si>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</si>
  <si>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</si>
  <si>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</si>
  <si>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</si>
  <si>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</si>
  <si>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</si>
  <si>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</si>
  <si>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</si>
  <si>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</si>
  <si>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</si>
  <si>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</si>
  <si>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</si>
  <si>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</si>
  <si>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</si>
  <si>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</si>
  <si>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</si>
  <si>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</si>
  <si>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</si>
  <si>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</si>
  <si>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</si>
  <si>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</si>
  <si>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</si>
  <si>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</si>
  <si>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</si>
  <si>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</si>
  <si>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</si>
  <si>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</si>
  <si>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</si>
  <si>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</si>
  <si>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</si>
  <si>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</si>
  <si>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</si>
  <si>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</si>
  <si>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</si>
  <si>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</si>
  <si>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</si>
  <si>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</si>
  <si>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</si>
  <si>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</si>
  <si>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</si>
  <si>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</si>
  <si>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</si>
  <si>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</si>
  <si>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</si>
  <si>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</si>
  <si>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</si>
  <si>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</si>
  <si>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</si>
  <si>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</si>
  <si>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</si>
  <si>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</si>
  <si>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</si>
  <si>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</si>
  <si>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</si>
  <si>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</si>
  <si>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</si>
  <si>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</si>
  <si>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</si>
  <si>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</si>
  <si>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</si>
  <si>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</si>
  <si>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</si>
  <si>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</si>
  <si>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</si>
  <si>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</si>
  <si>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</si>
  <si>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</si>
  <si>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</si>
  <si>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</si>
  <si>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</si>
  <si>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</si>
  <si>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</si>
  <si>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</si>
  <si>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</si>
  <si>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</si>
  <si>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</si>
  <si>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</si>
  <si>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</si>
  <si>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</si>
  <si>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</si>
  <si>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</si>
  <si>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</si>
  <si>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</si>
  <si>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</si>
  <si>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</si>
  <si>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</si>
  <si>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</si>
  <si>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</si>
  <si>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</si>
  <si>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</si>
  <si>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</si>
  <si>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</si>
  <si>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</si>
  <si>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</si>
  <si>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</si>
  <si>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</si>
  <si>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</si>
  <si>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</si>
  <si>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</si>
  <si>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</si>
  <si>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</si>
  <si>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</si>
  <si>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</si>
  <si>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</si>
  <si>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</si>
  <si>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</si>
  <si>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</si>
  <si>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</si>
  <si>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</si>
  <si>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</si>
  <si>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</si>
  <si>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</si>
  <si>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</si>
  <si>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</si>
  <si>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</si>
  <si>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</si>
  <si>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</si>
  <si>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</si>
  <si>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</si>
  <si>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</si>
  <si>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</si>
  <si>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</si>
  <si>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</si>
  <si>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</si>
  <si>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</si>
  <si>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</si>
  <si>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</si>
  <si>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</si>
  <si>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</si>
  <si>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</si>
  <si>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</si>
  <si>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</si>
  <si>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</si>
  <si>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</si>
  <si>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</si>
  <si>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</si>
  <si>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</si>
  <si>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</si>
  <si>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</si>
  <si>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</si>
  <si>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</si>
  <si>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</si>
  <si>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</si>
  <si>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</si>
  <si>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</si>
  <si>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</si>
  <si>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</si>
  <si>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</si>
  <si>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</si>
  <si>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</si>
  <si>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</si>
  <si>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</si>
  <si>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</si>
  <si>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</si>
  <si>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</si>
  <si>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</si>
  <si>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</si>
  <si>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</si>
  <si>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</si>
  <si>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</si>
  <si>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</si>
  <si>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</si>
  <si>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</si>
  <si>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</si>
  <si>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</si>
  <si>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</si>
  <si>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</si>
  <si>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</si>
  <si>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</si>
  <si>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</si>
  <si>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</si>
  <si>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</si>
  <si>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</si>
  <si>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</si>
  <si>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</si>
  <si>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</si>
  <si>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</si>
  <si>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</si>
  <si>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</si>
  <si>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</si>
  <si>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</si>
  <si>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</si>
  <si>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</si>
  <si>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</si>
  <si>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</si>
  <si>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</si>
  <si>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</si>
  <si>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</si>
  <si>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</si>
  <si>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</si>
  <si>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</si>
  <si>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</si>
  <si>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</si>
  <si>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</si>
  <si>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</si>
  <si>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</si>
  <si>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</si>
  <si>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</si>
  <si>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</si>
  <si>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</si>
  <si>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</si>
  <si>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</si>
  <si>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</si>
  <si>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</si>
  <si>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</si>
  <si>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</si>
  <si>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</si>
  <si>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</si>
  <si>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</si>
  <si>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</si>
  <si>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</si>
  <si>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</si>
  <si>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</si>
  <si>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</si>
  <si>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</si>
  <si>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</si>
  <si>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</si>
  <si>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</si>
  <si>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</si>
  <si>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</si>
  <si>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</si>
  <si>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</si>
  <si>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</si>
  <si>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</si>
  <si>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</si>
  <si>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</si>
  <si>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</si>
  <si>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</si>
  <si>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</si>
  <si>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</si>
  <si>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</si>
  <si>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</si>
  <si>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</si>
  <si>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</si>
  <si>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</si>
  <si>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</si>
  <si>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</si>
  <si>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</si>
  <si>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</si>
  <si>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</si>
  <si>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</si>
  <si>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</si>
  <si>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</si>
  <si>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</si>
  <si>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</si>
  <si>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</si>
  <si>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</si>
  <si>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</si>
  <si>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</si>
  <si>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</si>
  <si>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</si>
  <si>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</si>
  <si>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</si>
  <si>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</si>
  <si>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</si>
  <si>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</si>
  <si>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</si>
  <si>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</si>
  <si>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</si>
  <si>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</si>
  <si>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</si>
  <si>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</si>
  <si>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</si>
  <si>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</si>
  <si>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</si>
  <si>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</si>
  <si>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</si>
  <si>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</si>
  <si>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</si>
  <si>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</si>
  <si>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</si>
  <si>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</si>
  <si>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</si>
  <si>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</si>
  <si>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</si>
  <si>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</si>
  <si>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</si>
  <si>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</si>
  <si>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</si>
  <si>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</si>
  <si>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</si>
  <si>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</si>
  <si>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</si>
  <si>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</si>
  <si>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</si>
  <si>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</si>
  <si>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</si>
  <si>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</si>
  <si>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</si>
  <si>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</si>
  <si>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</si>
  <si>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</si>
  <si>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</si>
  <si>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</si>
  <si>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</si>
  <si>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</si>
  <si>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</si>
  <si>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</si>
  <si>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</si>
  <si>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</si>
  <si>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</si>
  <si>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</si>
  <si>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</si>
  <si>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</si>
  <si>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</si>
  <si>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</si>
  <si>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</si>
  <si>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</si>
  <si>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</si>
  <si>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</si>
  <si>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</si>
  <si>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</si>
  <si>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</si>
  <si>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</si>
  <si>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</si>
  <si>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</si>
  <si>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</si>
  <si>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</si>
  <si>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</si>
  <si>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</si>
  <si>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</si>
  <si>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</si>
  <si>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</si>
  <si>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</si>
  <si>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</si>
  <si>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</si>
  <si>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</si>
  <si>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</si>
  <si>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</si>
  <si>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</si>
  <si>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</si>
  <si>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</si>
  <si>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</si>
  <si>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</si>
  <si>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</si>
  <si>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</si>
  <si>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</si>
  <si>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</si>
  <si>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</si>
  <si>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</si>
  <si>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</si>
  <si>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</si>
  <si>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</si>
  <si>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</si>
  <si>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</si>
  <si>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</si>
  <si>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</si>
  <si>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</si>
  <si>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</si>
  <si>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</si>
  <si>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</si>
  <si>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</si>
  <si>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</si>
  <si>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</si>
  <si>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</si>
  <si>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</si>
  <si>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</si>
  <si>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</si>
  <si>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</si>
  <si>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</si>
  <si>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</si>
  <si>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</si>
  <si>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</si>
  <si>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</si>
  <si>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</si>
  <si>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</si>
  <si>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</si>
  <si>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</si>
  <si>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</si>
  <si>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</si>
  <si>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</si>
  <si>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</si>
  <si>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</si>
  <si>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</si>
  <si>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</si>
  <si>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</si>
  <si>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</si>
  <si>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</si>
  <si>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</si>
  <si>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</si>
  <si>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</si>
  <si>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</si>
  <si>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</si>
  <si>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</si>
  <si>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</si>
  <si>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</si>
  <si>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</si>
  <si>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</si>
  <si>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</si>
  <si>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</si>
  <si>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</si>
  <si>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</si>
  <si>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</si>
  <si>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</si>
  <si>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</si>
  <si>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</si>
  <si>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</si>
  <si>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</si>
  <si>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</si>
  <si>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</si>
  <si>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</si>
  <si>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</si>
  <si>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</si>
  <si>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</si>
  <si>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</si>
  <si>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</si>
  <si>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</si>
  <si>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</si>
  <si>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</si>
  <si>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</si>
  <si>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</si>
  <si>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</si>
  <si>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</si>
  <si>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</si>
  <si>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</si>
  <si>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</si>
  <si>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</si>
  <si>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</si>
  <si>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</si>
  <si>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</si>
  <si>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</si>
  <si>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</si>
  <si>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</si>
  <si>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</si>
  <si>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</si>
  <si>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</si>
  <si>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</si>
  <si>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</si>
  <si>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</si>
  <si>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</si>
  <si>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</si>
  <si>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</si>
  <si>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</si>
  <si>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</si>
  <si>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</si>
  <si>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</si>
  <si>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</si>
  <si>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</si>
  <si>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</si>
  <si>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</si>
  <si>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</si>
  <si>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</si>
  <si>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</si>
  <si>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</si>
  <si>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</si>
  <si>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</si>
  <si>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</si>
  <si>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</si>
  <si>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</si>
  <si>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</si>
  <si>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</si>
  <si>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</si>
  <si>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</si>
  <si>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</si>
  <si>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</si>
  <si>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</si>
  <si>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</si>
  <si>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</si>
  <si>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</si>
  <si>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</si>
  <si>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</si>
  <si>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</si>
  <si>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</si>
  <si>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</si>
  <si>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</si>
  <si>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</si>
  <si>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</si>
  <si>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</si>
  <si>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</si>
  <si>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</si>
  <si>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</si>
  <si>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</si>
  <si>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</si>
  <si>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</si>
  <si>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</si>
  <si>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</si>
  <si>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</si>
  <si>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</si>
  <si>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</si>
  <si>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</si>
  <si>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</si>
  <si>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</si>
  <si>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</si>
  <si>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</si>
  <si>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</si>
  <si>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</si>
  <si>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</si>
  <si>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</si>
  <si>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</si>
  <si>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</si>
  <si>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</si>
  <si>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</si>
  <si>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</si>
  <si>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</si>
  <si>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</si>
  <si>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</si>
  <si>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</si>
  <si>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</si>
  <si>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</si>
  <si>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</si>
  <si>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</si>
  <si>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</si>
  <si>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</si>
  <si>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</si>
  <si>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</si>
  <si>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</si>
  <si>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</si>
  <si>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</si>
  <si>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</si>
  <si>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</si>
  <si>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</si>
  <si>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</si>
  <si>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</si>
  <si>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</si>
  <si>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</si>
  <si>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</si>
  <si>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</si>
  <si>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</si>
  <si>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</si>
  <si>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</si>
  <si>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</si>
  <si>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</si>
  <si>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</si>
  <si>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</si>
  <si>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</si>
  <si>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</si>
  <si>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</si>
  <si>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</si>
  <si>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</si>
  <si>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</si>
  <si>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</si>
  <si>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</si>
  <si>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</si>
  <si>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</si>
  <si>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</si>
  <si>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</si>
  <si>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</si>
  <si>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</si>
  <si>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</si>
  <si>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</si>
  <si>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</si>
  <si>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</si>
  <si>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</si>
  <si>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</si>
  <si>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</si>
  <si>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</si>
  <si>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</si>
  <si>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</si>
  <si>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</si>
  <si>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</si>
  <si>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</si>
  <si>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</si>
  <si>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</si>
  <si>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</si>
  <si>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</si>
  <si>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</si>
  <si>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</si>
  <si>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</si>
  <si>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</si>
  <si>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</si>
  <si>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</si>
  <si>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</si>
  <si>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</si>
  <si>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</si>
  <si>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</si>
  <si>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</si>
  <si>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</si>
  <si>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</si>
  <si>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</si>
  <si>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</si>
  <si>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</si>
  <si>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</si>
  <si>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</si>
  <si>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</si>
  <si>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</si>
  <si>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</si>
  <si>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</si>
  <si>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</si>
  <si>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</si>
  <si>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</si>
  <si>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</si>
  <si>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</si>
  <si>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</si>
  <si>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</si>
  <si>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</si>
  <si>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</si>
  <si>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</si>
  <si>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</si>
  <si>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</si>
  <si>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</si>
  <si>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</si>
  <si>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</si>
  <si>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</si>
  <si>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</si>
  <si>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</si>
  <si>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</si>
  <si>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</si>
  <si>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</si>
  <si>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</si>
  <si>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</si>
  <si>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</si>
  <si>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</si>
  <si>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</si>
  <si>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</si>
  <si>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</si>
  <si>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</si>
  <si>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</si>
  <si>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</si>
  <si>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</si>
  <si>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</si>
  <si>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</si>
  <si>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</si>
  <si>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</si>
  <si>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</si>
  <si>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</si>
  <si>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</si>
  <si>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</si>
  <si>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</si>
  <si>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</si>
  <si>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</si>
  <si>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</si>
  <si>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</si>
  <si>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</si>
  <si>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</si>
  <si>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</si>
  <si>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</si>
  <si>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</si>
  <si>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</si>
  <si>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</si>
  <si>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</si>
  <si>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</si>
  <si>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</si>
  <si>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</si>
  <si>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</si>
  <si>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</si>
  <si>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</si>
  <si>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</si>
  <si>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</si>
  <si>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</si>
  <si>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</si>
  <si>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</si>
  <si>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</si>
  <si>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</si>
  <si>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</si>
  <si>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</si>
  <si>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</si>
  <si>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</si>
  <si>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</si>
  <si>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</si>
  <si>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</si>
  <si>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</si>
  <si>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</si>
  <si>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</si>
  <si>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</si>
  <si>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</si>
  <si>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</si>
  <si>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</si>
  <si>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</si>
  <si>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</si>
  <si>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</si>
  <si>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</si>
  <si>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</si>
  <si>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</si>
  <si>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</si>
  <si>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</si>
  <si>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</si>
  <si>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</si>
  <si>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</si>
  <si>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</si>
  <si>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</si>
  <si>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</si>
  <si>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</si>
  <si>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</si>
  <si>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</si>
  <si>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</si>
  <si>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</si>
  <si>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</si>
  <si>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</si>
  <si>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</si>
  <si>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</si>
  <si>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</si>
  <si>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</si>
  <si>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</si>
  <si>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</si>
  <si>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</si>
  <si>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</si>
  <si>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</si>
  <si>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</si>
  <si>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</si>
  <si>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</si>
  <si>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</si>
  <si>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</si>
  <si>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</si>
  <si>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</si>
  <si>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</si>
  <si>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</si>
  <si>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</si>
  <si>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</si>
  <si>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</si>
  <si>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</si>
  <si>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</si>
  <si>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</si>
  <si>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</si>
  <si>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</si>
  <si>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</si>
  <si>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</si>
  <si>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</si>
  <si>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</si>
  <si>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</si>
  <si>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</si>
  <si>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</si>
  <si>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</si>
  <si>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</si>
  <si>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</si>
  <si>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</si>
  <si>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</si>
  <si>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</si>
  <si>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</si>
  <si>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</si>
  <si>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</si>
  <si>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</si>
  <si>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</si>
  <si>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</si>
  <si>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</si>
  <si>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</si>
  <si>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</si>
  <si>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</si>
  <si>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</si>
  <si>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</si>
  <si>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</si>
  <si>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</si>
  <si>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</si>
  <si>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</si>
  <si>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</si>
  <si>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</si>
  <si>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</si>
  <si>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</si>
  <si>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</si>
  <si>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</si>
  <si>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</si>
  <si>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</si>
  <si>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</si>
  <si>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</si>
  <si>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</si>
  <si>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</si>
  <si>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</si>
  <si>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</si>
  <si>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</si>
  <si>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</si>
  <si>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</si>
  <si>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</si>
  <si>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</si>
  <si>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</si>
  <si>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</si>
  <si>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</si>
  <si>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</si>
  <si>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</si>
  <si>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</si>
  <si>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</si>
  <si>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</si>
  <si>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</si>
  <si>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</si>
  <si>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</si>
  <si>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</si>
  <si>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</si>
  <si>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</si>
  <si>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</si>
  <si>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</si>
  <si>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</si>
  <si>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</si>
  <si>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</si>
  <si>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</si>
  <si>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</si>
  <si>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</si>
  <si>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</si>
  <si>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</si>
  <si>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</si>
  <si>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</si>
  <si>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</si>
  <si>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</si>
  <si>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</si>
  <si>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</si>
  <si>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</si>
  <si>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</si>
  <si>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</si>
  <si>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</si>
  <si>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</si>
  <si>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</si>
  <si>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</si>
  <si>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</si>
  <si>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</si>
  <si>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</si>
  <si>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</si>
  <si>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</si>
  <si>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</si>
  <si>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</si>
  <si>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</si>
  <si>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</si>
  <si>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</si>
  <si>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</si>
  <si>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</si>
  <si>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</si>
  <si>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</si>
  <si>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</si>
  <si>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</si>
  <si>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</si>
  <si>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</si>
  <si>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</si>
  <si>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</si>
  <si>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</si>
  <si>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</si>
  <si>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</si>
  <si>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</si>
  <si>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</si>
  <si>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</si>
  <si>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</si>
  <si>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</si>
  <si>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</si>
  <si>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</si>
  <si>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</si>
  <si>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</si>
  <si>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</si>
  <si>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</si>
  <si>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</si>
  <si>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</si>
  <si>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</si>
  <si>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</si>
  <si>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</si>
  <si>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</si>
  <si>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</si>
  <si>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</si>
  <si>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</si>
  <si>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</si>
  <si>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</si>
  <si>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</si>
  <si>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</si>
  <si>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</si>
  <si>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</si>
  <si>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</si>
  <si>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</si>
  <si>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</si>
  <si>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</si>
  <si>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</si>
  <si>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</si>
  <si>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</si>
  <si>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</si>
  <si>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</si>
  <si>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</si>
  <si>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</si>
  <si>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</si>
  <si>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</si>
  <si>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</si>
  <si>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</si>
  <si>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</si>
  <si>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</si>
  <si>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</si>
  <si>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</si>
  <si>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</si>
  <si>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</si>
  <si>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</si>
  <si>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</si>
  <si>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</si>
  <si>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</si>
  <si>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</si>
  <si>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</si>
  <si>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</si>
  <si>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</si>
  <si>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</si>
  <si>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</si>
  <si>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</si>
  <si>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</si>
  <si>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</si>
  <si>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</si>
  <si>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</si>
  <si>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</si>
  <si>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</si>
  <si>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</si>
  <si>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</si>
  <si>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</si>
  <si>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</si>
  <si>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</si>
  <si>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</si>
  <si>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</si>
  <si>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</si>
  <si>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</si>
  <si>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</si>
  <si>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</si>
  <si>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</si>
  <si>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</si>
  <si>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</si>
  <si>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</si>
  <si>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</si>
  <si>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</si>
  <si>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</si>
  <si>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</si>
  <si>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</si>
  <si>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</si>
  <si>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</si>
  <si>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</si>
  <si>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</si>
  <si>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</si>
  <si>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</si>
  <si>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</si>
  <si>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</si>
  <si>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</si>
  <si>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</si>
  <si>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</si>
  <si>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</si>
  <si>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</si>
  <si>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</si>
  <si>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</si>
  <si>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</si>
  <si>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</si>
  <si>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</si>
  <si>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</si>
  <si>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</si>
  <si>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</si>
  <si>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</si>
  <si>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</si>
  <si>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</si>
  <si>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</si>
  <si>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</si>
  <si>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</si>
  <si>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</si>
  <si>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</si>
  <si>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</si>
  <si>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</si>
  <si>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</si>
  <si>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</si>
  <si>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</si>
  <si>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</si>
  <si>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</si>
  <si>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</si>
  <si>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</si>
  <si>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</si>
  <si>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</si>
  <si>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</si>
  <si>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</si>
  <si>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</si>
  <si>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</si>
  <si>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</si>
  <si>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</si>
  <si>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</si>
  <si>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</si>
  <si>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</si>
  <si>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</si>
  <si>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</si>
  <si>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</si>
  <si>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</si>
  <si>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</si>
  <si>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</si>
  <si>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</si>
  <si>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</si>
  <si>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</si>
  <si>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</si>
  <si>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</si>
  <si>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</si>
  <si>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</si>
  <si>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</si>
  <si>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</si>
  <si>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</si>
  <si>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</si>
  <si>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</si>
  <si>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</si>
  <si>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</si>
  <si>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</si>
  <si>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</si>
  <si>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</si>
  <si>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</si>
  <si>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</si>
  <si>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</si>
  <si>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</si>
  <si>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</si>
  <si>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</si>
  <si>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</si>
  <si>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</si>
  <si>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</si>
  <si>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</si>
  <si>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</si>
  <si>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</si>
  <si>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</si>
  <si>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</si>
  <si>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</si>
  <si>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</si>
  <si>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</si>
  <si>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</si>
  <si>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</si>
  <si>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</si>
  <si>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</si>
  <si>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</si>
  <si>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</si>
  <si>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</si>
  <si>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</si>
  <si>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</si>
  <si>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</si>
  <si>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</si>
  <si>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</si>
  <si>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</si>
  <si>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</si>
  <si>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</si>
  <si>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</si>
  <si>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</si>
  <si>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</si>
  <si>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</si>
  <si>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</si>
  <si>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</si>
  <si>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</si>
  <si>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</si>
  <si>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</si>
  <si>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</si>
  <si>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</si>
  <si>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</si>
  <si>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</si>
  <si>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</si>
  <si>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</si>
  <si>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</si>
  <si>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</si>
  <si>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</si>
  <si>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</si>
  <si>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</si>
  <si>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</si>
  <si>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</si>
  <si>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</si>
  <si>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</si>
  <si>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</si>
  <si>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</si>
  <si>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</si>
  <si>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</si>
  <si>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</si>
  <si>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</si>
  <si>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</si>
  <si>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</si>
  <si>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</si>
  <si>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</si>
  <si>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</si>
  <si>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</si>
  <si>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</si>
  <si>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</si>
  <si>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</si>
  <si>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</si>
  <si>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</si>
  <si>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</si>
  <si>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</si>
  <si>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</si>
  <si>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</si>
  <si>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</si>
  <si>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</si>
  <si>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</si>
  <si>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</si>
  <si>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</si>
  <si>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</si>
  <si>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</si>
  <si>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</si>
  <si>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</si>
  <si>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</si>
  <si>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</si>
  <si>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</si>
  <si>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</si>
  <si>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</si>
  <si>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</si>
  <si>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</si>
  <si>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</si>
  <si>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</si>
  <si>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</si>
  <si>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</si>
  <si>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</si>
  <si>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</si>
  <si>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</si>
  <si>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</si>
  <si>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</si>
  <si>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</si>
  <si>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</si>
  <si>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</si>
  <si>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</si>
  <si>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</si>
  <si>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</si>
  <si>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</si>
  <si>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</si>
  <si>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</si>
  <si>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</si>
  <si>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</si>
  <si>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</si>
  <si>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</si>
  <si>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</si>
  <si>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</si>
  <si>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</si>
  <si>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</si>
  <si>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</si>
  <si>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</si>
  <si>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</si>
  <si>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</si>
  <si>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</si>
  <si>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</si>
  <si>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</si>
  <si>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</si>
  <si>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</si>
  <si>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</si>
  <si>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</si>
  <si>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</si>
  <si>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</si>
  <si>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</si>
  <si>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</si>
  <si>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</si>
  <si>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</si>
  <si>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</si>
  <si>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</si>
  <si>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</si>
  <si>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</si>
  <si>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</si>
  <si>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</si>
  <si>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</si>
  <si>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</si>
  <si>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</si>
  <si>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</si>
  <si>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</si>
  <si>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</si>
  <si>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</si>
  <si>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</si>
  <si>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</si>
  <si>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</si>
  <si>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</si>
  <si>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</si>
  <si>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</si>
  <si>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</si>
  <si>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</si>
  <si>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</si>
  <si>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</si>
  <si>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</si>
  <si>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</si>
  <si>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</si>
  <si>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</si>
  <si>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</si>
  <si>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</si>
  <si>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</si>
  <si>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</si>
  <si>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</si>
  <si>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</si>
  <si>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</si>
  <si>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</si>
  <si>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</si>
  <si>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</si>
  <si>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</si>
  <si>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</si>
  <si>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</si>
  <si>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</si>
  <si>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</si>
  <si>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</si>
  <si>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</si>
  <si>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</si>
  <si>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</si>
  <si>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</si>
  <si>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</si>
  <si>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</si>
  <si>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</si>
  <si>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</si>
  <si>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</si>
  <si>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</si>
  <si>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</si>
  <si>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</si>
  <si>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</si>
  <si>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</si>
  <si>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</si>
  <si>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</si>
  <si>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</si>
  <si>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</si>
  <si>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</si>
  <si>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</si>
  <si>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</si>
  <si>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</si>
  <si>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</si>
  <si>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</si>
  <si>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</si>
  <si>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</si>
  <si>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</si>
  <si>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</si>
  <si>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</si>
  <si>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</si>
  <si>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</si>
  <si>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</si>
  <si>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</si>
  <si>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</si>
  <si>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</si>
  <si>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</si>
  <si>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</si>
  <si>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</si>
  <si>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</si>
  <si>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</si>
  <si>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</si>
  <si>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</si>
  <si>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</si>
  <si>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</si>
  <si>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</si>
  <si>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</si>
  <si>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</si>
  <si>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</si>
  <si>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</si>
  <si>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</si>
  <si>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</si>
  <si>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</si>
  <si>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</si>
  <si>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</si>
  <si>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</si>
  <si>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</si>
  <si>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</si>
  <si>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</si>
  <si>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</si>
  <si>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</si>
  <si>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</si>
  <si>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</si>
  <si>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</si>
  <si>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</si>
  <si>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</si>
  <si>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</si>
  <si>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</si>
  <si>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</si>
  <si>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</si>
  <si>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</si>
  <si>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</si>
  <si>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</si>
  <si>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</si>
  <si>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</si>
  <si>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</si>
  <si>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</si>
  <si>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</si>
  <si>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</si>
  <si>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</si>
  <si>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</si>
  <si>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</si>
  <si>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</si>
  <si>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</si>
  <si>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</si>
  <si>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</si>
  <si>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</si>
  <si>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</si>
  <si>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</si>
  <si>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</si>
  <si>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</si>
  <si>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</si>
  <si>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</si>
  <si>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</si>
  <si>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</si>
  <si>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</si>
  <si>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</si>
  <si>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</si>
  <si>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</si>
  <si>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</si>
  <si>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</si>
  <si>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</si>
  <si>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</si>
  <si>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</si>
  <si>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</si>
  <si>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</si>
  <si>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</si>
  <si>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</si>
  <si>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</si>
  <si>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</si>
  <si>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</si>
  <si>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</si>
  <si>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</si>
  <si>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</si>
  <si>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</si>
  <si>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</si>
  <si>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</si>
  <si>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</si>
  <si>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</si>
  <si>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</si>
  <si>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</si>
  <si>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</si>
  <si>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</si>
  <si>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</si>
  <si>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</si>
  <si>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</si>
  <si>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</si>
  <si>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</si>
  <si>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</si>
  <si>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</si>
  <si>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</si>
  <si>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</si>
  <si>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</si>
  <si>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</si>
  <si>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</si>
  <si>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</si>
  <si>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</si>
  <si>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</si>
  <si>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</si>
  <si>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</si>
  <si>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</si>
  <si>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</si>
  <si>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</si>
  <si>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</si>
  <si>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</si>
  <si>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</si>
  <si>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</si>
  <si>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</si>
  <si>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</si>
  <si>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</si>
  <si>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</si>
  <si>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</si>
  <si>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</si>
  <si>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</si>
  <si>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</si>
  <si>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</si>
  <si>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</si>
  <si>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</si>
  <si>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</si>
  <si>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</si>
  <si>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</si>
  <si>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</si>
  <si>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</si>
  <si>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</si>
  <si>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</si>
  <si>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</si>
  <si>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</si>
  <si>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</si>
  <si>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</si>
  <si>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</si>
  <si>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</si>
  <si>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</si>
  <si>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</si>
  <si>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</si>
  <si>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</si>
  <si>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</si>
  <si>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</si>
  <si>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</si>
  <si>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</si>
  <si>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</si>
  <si>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</si>
  <si>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</si>
  <si>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</si>
  <si>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</si>
  <si>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</si>
  <si>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</si>
  <si>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</si>
  <si>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</si>
  <si>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</si>
  <si>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</si>
  <si>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</si>
  <si>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</si>
  <si>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</si>
  <si>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</si>
  <si>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</si>
  <si>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</si>
  <si>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</si>
  <si>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</si>
  <si>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</si>
  <si>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</si>
  <si>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</si>
  <si>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</si>
  <si>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</si>
  <si>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</si>
  <si>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</si>
  <si>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</si>
  <si>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</si>
  <si>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</si>
  <si>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</si>
  <si>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</si>
  <si>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</si>
  <si>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</si>
  <si>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</si>
  <si>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</si>
  <si>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</si>
  <si>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</si>
  <si>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</si>
  <si>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</si>
  <si>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</si>
  <si>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</si>
  <si>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</si>
  <si>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</si>
  <si>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</si>
  <si>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</si>
  <si>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</si>
  <si>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</si>
  <si>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</si>
  <si>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</si>
  <si>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</si>
  <si>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</si>
  <si>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</si>
  <si>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</si>
  <si>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</si>
  <si>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</si>
  <si>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</si>
  <si>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</si>
  <si>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</si>
  <si>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</si>
  <si>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</si>
  <si>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</si>
  <si>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</si>
  <si>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</si>
  <si>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</si>
  <si>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</si>
  <si>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</si>
  <si>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</si>
  <si>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</si>
  <si>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</si>
  <si>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</si>
  <si>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</si>
  <si>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</si>
  <si>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</si>
  <si>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</si>
  <si>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</si>
  <si>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</si>
  <si>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</si>
  <si>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</si>
  <si>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</si>
  <si>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</si>
  <si>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</si>
  <si>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</si>
  <si>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</si>
  <si>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</si>
  <si>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</si>
  <si>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</si>
  <si>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</si>
  <si>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</si>
  <si>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</si>
  <si>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</si>
  <si>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</si>
  <si>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</si>
  <si>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</si>
  <si>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</si>
  <si>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</si>
  <si>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</si>
  <si>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</si>
  <si>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</si>
  <si>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</si>
  <si>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</si>
  <si>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</si>
  <si>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</si>
  <si>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</si>
  <si>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</si>
  <si>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</si>
  <si>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</si>
  <si>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</si>
  <si>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</si>
  <si>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</si>
  <si>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</si>
  <si>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</si>
  <si>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</si>
  <si>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</si>
  <si>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</si>
  <si>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</si>
  <si>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</si>
  <si>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</si>
  <si>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</si>
  <si>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</si>
  <si>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</si>
  <si>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</si>
  <si>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</si>
  <si>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</si>
  <si>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</si>
  <si>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</si>
  <si>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</si>
  <si>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</si>
  <si>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</si>
  <si>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</si>
  <si>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</si>
  <si>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</si>
  <si>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</si>
  <si>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</si>
  <si>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</si>
  <si>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</si>
  <si>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</si>
  <si>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</si>
  <si>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</si>
  <si>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</si>
  <si>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</si>
  <si>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</si>
  <si>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</si>
  <si>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</si>
  <si>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</si>
  <si>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</si>
  <si>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</si>
  <si>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</si>
  <si>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</si>
  <si>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</si>
  <si>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</si>
  <si>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</si>
  <si>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</si>
  <si>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</si>
  <si>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</si>
  <si>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</si>
  <si>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</si>
  <si>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</si>
  <si>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</si>
  <si>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</si>
  <si>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</si>
  <si>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</si>
  <si>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</si>
  <si>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</si>
  <si>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</si>
  <si>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</si>
  <si>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</si>
  <si>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</si>
  <si>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</si>
  <si>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</si>
  <si>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</si>
  <si>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</si>
  <si>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</si>
  <si>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</si>
  <si>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</si>
  <si>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</si>
  <si>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</si>
  <si>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</si>
  <si>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</si>
  <si>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</si>
  <si>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</si>
  <si>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</si>
  <si>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</si>
  <si>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</si>
  <si>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</si>
  <si>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</si>
  <si>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</si>
  <si>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</si>
  <si>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</si>
  <si>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</si>
  <si>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</si>
  <si>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</si>
  <si>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</si>
  <si>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</si>
  <si>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</si>
  <si>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</si>
  <si>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</si>
  <si>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</si>
  <si>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</si>
  <si>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</si>
  <si>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</si>
  <si>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</si>
  <si>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</si>
  <si>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</si>
  <si>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</si>
  <si>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</si>
  <si>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</si>
  <si>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</si>
  <si>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</si>
  <si>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</si>
  <si>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</si>
  <si>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</si>
  <si>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</si>
  <si>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</si>
  <si>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</si>
  <si>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</si>
  <si>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</si>
  <si>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</si>
  <si>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</si>
  <si>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</si>
  <si>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</si>
  <si>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</si>
  <si>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</si>
  <si>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</si>
  <si>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</si>
  <si>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</si>
  <si>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</si>
  <si>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</si>
  <si>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</si>
  <si>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</si>
  <si>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</si>
  <si>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</si>
  <si>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</si>
  <si>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</si>
  <si>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</si>
  <si>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</si>
  <si>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</si>
  <si>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</si>
  <si>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</si>
  <si>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</si>
  <si>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</si>
  <si>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</si>
  <si>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</si>
  <si>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</si>
  <si>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</si>
  <si>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</si>
  <si>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</si>
  <si>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</si>
  <si>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</si>
  <si>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</si>
  <si>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</si>
  <si>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</si>
  <si>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</si>
  <si>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</si>
  <si>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</si>
  <si>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</si>
  <si>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</si>
  <si>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</si>
  <si>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</si>
  <si>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</si>
  <si>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</si>
  <si>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</si>
  <si>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</si>
  <si>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</si>
  <si>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</si>
  <si>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</si>
  <si>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</si>
  <si>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</si>
  <si>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</si>
  <si>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</si>
  <si>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</si>
  <si>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</si>
  <si>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</si>
  <si>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</si>
  <si>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</si>
  <si>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</si>
  <si>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</si>
  <si>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</si>
  <si>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</si>
  <si>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</si>
  <si>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</si>
  <si>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</si>
  <si>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</si>
  <si>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</si>
  <si>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</si>
  <si>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</si>
  <si>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</si>
  <si>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</si>
  <si>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</si>
  <si>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</si>
  <si>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</si>
  <si>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</si>
  <si>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</si>
  <si>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</si>
  <si>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</si>
  <si>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</si>
  <si>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</si>
  <si>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</si>
  <si>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</si>
  <si>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</si>
  <si>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</si>
  <si>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</si>
  <si>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</si>
  <si>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</si>
  <si>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</si>
  <si>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</si>
  <si>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</si>
  <si>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</si>
  <si>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</si>
  <si>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</si>
  <si>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</si>
  <si>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</si>
  <si>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</si>
  <si>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</si>
  <si>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</si>
  <si>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</si>
  <si>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</si>
  <si>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</si>
  <si>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</si>
  <si>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</si>
  <si>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</si>
  <si>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</si>
  <si>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</si>
  <si>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</si>
  <si>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</si>
  <si>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</si>
  <si>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</si>
  <si>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</si>
  <si>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</si>
  <si>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</si>
  <si>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</si>
  <si>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</si>
  <si>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</si>
  <si>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</si>
  <si>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</si>
  <si>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</si>
  <si>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</si>
  <si>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</si>
  <si>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</si>
  <si>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</si>
  <si>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</si>
  <si>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</si>
  <si>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</si>
  <si>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</si>
  <si>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</si>
  <si>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</si>
  <si>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</si>
  <si>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</si>
  <si>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</si>
  <si>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</si>
  <si>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</si>
  <si>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</si>
  <si>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</si>
  <si>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</si>
  <si>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</si>
  <si>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</si>
  <si>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</si>
  <si>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</si>
  <si>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</si>
  <si>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</si>
  <si>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</si>
  <si>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</si>
  <si>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</si>
  <si>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</si>
  <si>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</si>
  <si>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</si>
  <si>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</si>
  <si>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</si>
  <si>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</si>
  <si>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</si>
  <si>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</si>
  <si>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</si>
  <si>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</si>
  <si>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</si>
  <si>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</si>
  <si>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</si>
  <si>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</si>
  <si>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</si>
  <si>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</si>
  <si>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</si>
  <si>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</si>
  <si>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</si>
  <si>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</si>
  <si>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</si>
  <si>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</si>
  <si>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</si>
  <si>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</si>
  <si>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</si>
  <si>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</si>
  <si>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</si>
  <si>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</si>
  <si>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</si>
  <si>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</si>
  <si>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</si>
  <si>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</si>
  <si>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</si>
  <si>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</si>
  <si>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</si>
  <si>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</si>
  <si>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</si>
  <si>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</si>
  <si>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</si>
  <si>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</si>
  <si>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</si>
  <si>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</si>
  <si>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</si>
  <si>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</si>
  <si>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</si>
  <si>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</si>
  <si>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</si>
  <si>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</si>
  <si>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</si>
  <si>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</si>
  <si>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</si>
  <si>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</si>
  <si>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</si>
  <si>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</si>
  <si>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2021-47-10001213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</si>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</sst>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711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245"/>
      <c r="I20" s="147" t="s">
        <v>711</v>
      </c>
      <c r="J20" s="148" t="s">
        <v>713</v>
      </c>
      <c r="K20" s="149">
        <v>8075151589</v>
      </c>
      <c r="L20" s="150"/>
      <c r="M20" s="150">
        <v>44561</v>
      </c>
      <c r="N20" s="133">
        <f>+(M20-L20)/30</f>
        <v>1485.3666666666666</v>
      </c>
      <c r="O20" s="136"/>
      <c r="U20" s="132"/>
      <c r="V20" s="105">
        <f ca="1">NOW()</f>
        <v>44193.520770717594</v>
      </c>
      <c r="W20" s="105">
        <f ca="1">NOW()</f>
        <v>44193.520770717594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ASOCIACIÓN NACIONAL DE EMPRENDIMIENTO SOCIAL Y CULTURAL DE COLOMBIA ASONESHCA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2688</v>
      </c>
      <c r="E48" s="143">
        <v>43486</v>
      </c>
      <c r="F48" s="143">
        <v>43822</v>
      </c>
      <c r="G48" s="158">
        <f>IF(AND(E48&lt;&gt;"",F48&lt;&gt;""),((F48-E48)/30),"")</f>
        <v>11.2</v>
      </c>
      <c r="H48" s="175" t="s">
        <v>2702</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2689</v>
      </c>
      <c r="E49" s="143">
        <v>43486</v>
      </c>
      <c r="F49" s="143">
        <v>43822</v>
      </c>
      <c r="G49" s="158">
        <f t="shared" ref="G49:G50" si="2">IF(AND(E49&lt;&gt;"",F49&lt;&gt;""),((F49-E49)/30),"")</f>
        <v>11.2</v>
      </c>
      <c r="H49" s="176" t="s">
        <v>2703</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2687</v>
      </c>
      <c r="E50" s="143">
        <v>43069</v>
      </c>
      <c r="F50" s="143">
        <v>43404</v>
      </c>
      <c r="G50" s="158">
        <f t="shared" si="2"/>
        <v>11.166666666666666</v>
      </c>
      <c r="H50" s="176" t="s">
        <v>2704</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2691</v>
      </c>
      <c r="E51" s="143">
        <v>43069</v>
      </c>
      <c r="F51" s="143">
        <v>43404</v>
      </c>
      <c r="G51" s="158">
        <f t="shared" ref="G51:G107" si="3">IF(AND(E51&lt;&gt;"",F51&lt;&gt;""),((F51-E51)/30),"")</f>
        <v>11.166666666666666</v>
      </c>
      <c r="H51" s="177" t="s">
        <v>2705</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2693</v>
      </c>
      <c r="E52" s="143">
        <v>43405</v>
      </c>
      <c r="F52" s="143">
        <v>43434</v>
      </c>
      <c r="G52" s="158">
        <f t="shared" si="3"/>
        <v>0.96666666666666667</v>
      </c>
      <c r="H52" s="177" t="s">
        <v>2706</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2690</v>
      </c>
      <c r="E53" s="143">
        <v>42716</v>
      </c>
      <c r="F53" s="143">
        <v>43084</v>
      </c>
      <c r="G53" s="158">
        <f t="shared" si="3"/>
        <v>12.266666666666667</v>
      </c>
      <c r="H53" s="177" t="s">
        <v>2706</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2694</v>
      </c>
      <c r="E54" s="143">
        <v>42396</v>
      </c>
      <c r="F54" s="143">
        <v>42674</v>
      </c>
      <c r="G54" s="158">
        <f t="shared" si="3"/>
        <v>9.2666666666666675</v>
      </c>
      <c r="H54" s="177" t="s">
        <v>2706</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2695</v>
      </c>
      <c r="E55" s="143">
        <v>42395</v>
      </c>
      <c r="F55" s="143">
        <v>42674</v>
      </c>
      <c r="G55" s="158">
        <f t="shared" si="3"/>
        <v>9.3000000000000007</v>
      </c>
      <c r="H55" s="177" t="s">
        <v>2692</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2696</v>
      </c>
      <c r="E56" s="143">
        <v>43405</v>
      </c>
      <c r="F56" s="143">
        <v>43434</v>
      </c>
      <c r="G56" s="158">
        <f t="shared" si="3"/>
        <v>0.96666666666666667</v>
      </c>
      <c r="H56" s="177" t="s">
        <v>2706</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2698</v>
      </c>
      <c r="C57" s="65" t="s">
        <v>31</v>
      </c>
      <c r="D57" s="63" t="s">
        <v>2699</v>
      </c>
      <c r="E57" s="143">
        <v>42074</v>
      </c>
      <c r="F57" s="143">
        <v>42437</v>
      </c>
      <c r="G57" s="158">
        <f t="shared" si="3"/>
        <v>12.1</v>
      </c>
      <c r="H57" s="177" t="s">
        <v>2706</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2700</v>
      </c>
      <c r="C58" s="65" t="s">
        <v>32</v>
      </c>
      <c r="D58" s="63" t="s">
        <v>2701</v>
      </c>
      <c r="E58" s="143">
        <v>41913</v>
      </c>
      <c r="F58" s="143">
        <v>42003</v>
      </c>
      <c r="G58" s="158">
        <f t="shared" si="3"/>
        <v>3</v>
      </c>
      <c r="H58" s="178" t="s">
        <v>2697</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2707</v>
      </c>
      <c r="C59" s="65" t="s">
        <v>32</v>
      </c>
      <c r="D59" s="63" t="s">
        <v>2708</v>
      </c>
      <c r="E59" s="143">
        <v>39833</v>
      </c>
      <c r="F59" s="143">
        <v>40178</v>
      </c>
      <c r="G59" s="158">
        <f t="shared" si="3"/>
        <v>11.5</v>
      </c>
      <c r="H59" s="64" t="s">
        <v>2713</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2707</v>
      </c>
      <c r="C60" s="65" t="s">
        <v>32</v>
      </c>
      <c r="D60" s="63" t="s">
        <v>2709</v>
      </c>
      <c r="E60" s="143">
        <v>40188</v>
      </c>
      <c r="F60" s="143">
        <v>40543</v>
      </c>
      <c r="G60" s="158">
        <f t="shared" si="3"/>
        <v>11.833333333333334</v>
      </c>
      <c r="H60" s="120" t="s">
        <v>2713</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2707</v>
      </c>
      <c r="C61" s="65" t="s">
        <v>32</v>
      </c>
      <c r="D61" s="63" t="s">
        <v>2710</v>
      </c>
      <c r="E61" s="143">
        <v>40605</v>
      </c>
      <c r="F61" s="143">
        <v>40976</v>
      </c>
      <c r="G61" s="158">
        <f t="shared" si="3"/>
        <v>12.366666666666667</v>
      </c>
      <c r="H61" s="120" t="s">
        <v>2713</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2711</v>
      </c>
      <c r="E62" s="143">
        <v>41542</v>
      </c>
      <c r="F62" s="143">
        <v>41850</v>
      </c>
      <c r="G62" s="158">
        <f t="shared" si="3"/>
        <v>10.266666666666667</v>
      </c>
      <c r="H62" s="64" t="s">
        <v>2714</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2712</v>
      </c>
      <c r="E63" s="143">
        <v>41852</v>
      </c>
      <c r="F63" s="143">
        <v>42004</v>
      </c>
      <c r="G63" s="158">
        <f t="shared" si="3"/>
        <v>5.0666666666666664</v>
      </c>
      <c r="H63" s="120" t="s">
        <v>2714</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2680</v>
      </c>
      <c r="E114" s="143">
        <v>43889</v>
      </c>
      <c r="F114" s="143">
        <v>44196</v>
      </c>
      <c r="G114" s="158">
        <f>IF(AND(E114&lt;&gt;"",F114&lt;&gt;""),((F114-E114)/30),"")</f>
        <v>10.233333333333333</v>
      </c>
      <c r="H114" s="120" t="s">
        <v>2679</v>
      </c>
      <c r="I114" s="119" t="s">
        <v>711</v>
      </c>
      <c r="J114" s="119" t="s">
        <v>713</v>
      </c>
      <c r="K114" s="121">
        <v>6878599223</v>
      </c>
      <c r="L114" s="100">
        <f>+IF(AND(K114&gt;0,O114="Ejecución"),(K114/877802)*Tabla28[[#This Row],[% participación]],IF(AND(K114&gt;0,O114&lt;&gt;"Ejecución"),"-",""))</f>
        <v>7836.1626232339413</v>
      </c>
      <c r="M114" s="122" t="s">
        <v>1148</v>
      </c>
      <c r="N114" s="171">
        <v>1</v>
      </c>
      <c r="O114" s="160" t="s">
        <v>1150</v>
      </c>
      <c r="P114" s="78"/>
    </row>
    <row r="115" spans="1:16" s="6" customFormat="1" ht="24.75" customHeight="1" x14ac:dyDescent="0.25">
      <c r="A115" s="141">
        <v>2</v>
      </c>
      <c r="B115" s="159" t="s">
        <v>2665</v>
      </c>
      <c r="C115" s="161" t="s">
        <v>31</v>
      </c>
      <c r="D115" s="63" t="s">
        <v>2682</v>
      </c>
      <c r="E115" s="143">
        <v>43885</v>
      </c>
      <c r="F115" s="143">
        <v>44196</v>
      </c>
      <c r="G115" s="158">
        <f t="shared" ref="G115:G116" si="4">IF(AND(E115&lt;&gt;"",F115&lt;&gt;""),((F115-E115)/30),"")</f>
        <v>10.366666666666667</v>
      </c>
      <c r="H115" s="64" t="s">
        <v>2678</v>
      </c>
      <c r="I115" s="63" t="s">
        <v>1154</v>
      </c>
      <c r="J115" s="63" t="s">
        <v>703</v>
      </c>
      <c r="K115" s="68">
        <v>6448929205</v>
      </c>
      <c r="L115" s="100">
        <f>+IF(AND(K115&gt;0,O115="Ejecución"),(K115/877802)*Tabla28[[#This Row],[% participación]],IF(AND(K115&gt;0,O115&lt;&gt;"Ejecución"),"-",""))</f>
        <v>7346.6786416526738</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323006063.56</v>
      </c>
      <c r="F185" s="92"/>
      <c r="G185" s="93"/>
      <c r="H185" s="88"/>
      <c r="I185" s="90" t="s">
        <v>2627</v>
      </c>
      <c r="J185" s="164">
        <f>+SUM(M179:M183)</f>
        <v>0.03</v>
      </c>
      <c r="K185" s="238" t="s">
        <v>2628</v>
      </c>
      <c r="L185" s="238"/>
      <c r="M185" s="94">
        <f>+J185*(SUM(K20:K35))</f>
        <v>242254547.66999999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2681</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2686</v>
      </c>
      <c r="J211" s="27" t="s">
        <v>2622</v>
      </c>
      <c r="K211" s="146" t="s">
        <v>2685</v>
      </c>
      <c r="L211" s="21"/>
      <c r="M211" s="21"/>
      <c r="N211" s="21"/>
      <c r="O211" s="8"/>
    </row>
    <row r="212" spans="1:15" x14ac:dyDescent="0.25">
      <c r="A212" s="9"/>
      <c r="B212" s="27" t="s">
        <v>2619</v>
      </c>
      <c r="C212" s="145" t="s">
        <v>2681</v>
      </c>
      <c r="D212" s="21"/>
      <c r="G212" s="27" t="s">
        <v>2621</v>
      </c>
      <c r="H212" s="146" t="s">
        <v>2684</v>
      </c>
      <c r="J212" s="27" t="s">
        <v>2623</v>
      </c>
      <c r="K212" s="14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2020-12-28T17:29:38Z</cp:lastPrinted>
  <dcterms:created xsi:type="dcterms:W3CDTF">2020-10-14T21:57:42Z</dcterms:created>
  <dcterms:modified xsi:type="dcterms:W3CDTF">2020-12-28T17:29:55Z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