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codeName="ThisWorkbook"/>
  <mc:AlternateContent xmlns:mc="http://schemas.openxmlformats.org/markup-compatibility/2006">
    <mc:Choice Requires="x15">
      <x15ac:absPath xmlns:x15ac="http://schemas.microsoft.com/office/spreadsheetml/2010/11/ac" url="C:\Users\Gustavo Legarda\Desktop\Esther\ICBF BANCO 2021\13-Buenos Aires - Suarez 2021-19-2\"/>
    </mc:Choice>
  </mc:AlternateContent>
  <xr:revisionPtr revIDLastSave="0" documentId="13_ncr:1_{B70B0865-7615-456E-B25D-33CE3A321E1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31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<sst xmlns="http://schemas.openxmlformats.org/spreadsheetml/2006/main" count="3150" uniqueCount="2706">
  <si>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</si>
  <si>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</si>
  <si>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</si>
  <si>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</si>
  <si>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</si>
  <si>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</si>
  <si>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</si>
  <si>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</si>
  <si>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</si>
  <si>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</si>
  <si>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</si>
  <si>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</si>
  <si>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</si>
  <si>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</si>
  <si>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</si>
  <si>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</si>
  <si>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</si>
  <si>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</si>
  <si>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</si>
  <si>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</si>
  <si>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</si>
  <si>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</si>
  <si>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</si>
  <si>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</si>
  <si>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</si>
  <si>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</si>
  <si>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</si>
  <si>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</si>
  <si>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</si>
  <si>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</si>
  <si>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</si>
  <si>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</si>
  <si>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</si>
  <si>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</si>
  <si>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</si>
  <si>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</si>
  <si>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</si>
  <si>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</si>
  <si>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</si>
  <si>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</si>
  <si>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</si>
  <si>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</si>
  <si>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</si>
  <si>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</si>
  <si>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</si>
  <si>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</si>
  <si>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</si>
  <si>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</si>
  <si>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</si>
  <si>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</si>
  <si>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</si>
  <si>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</si>
  <si>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</si>
  <si>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</si>
  <si>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</si>
  <si>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</si>
  <si>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</si>
  <si>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</si>
  <si>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</si>
  <si>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</si>
  <si>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</si>
  <si>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</si>
  <si>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</si>
  <si>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</si>
  <si>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</si>
  <si>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</si>
  <si>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</si>
  <si>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</si>
  <si>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</si>
  <si>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</si>
  <si>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</si>
  <si>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</si>
  <si>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</si>
  <si>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</si>
  <si>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</si>
  <si>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</si>
  <si>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</si>
  <si>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</si>
  <si>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</si>
  <si>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</si>
  <si>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</si>
  <si>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</si>
  <si>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</si>
  <si>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</si>
  <si>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</si>
  <si>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</si>
  <si>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</si>
  <si>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</si>
  <si>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</si>
  <si>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</si>
  <si>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</si>
  <si>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</si>
  <si>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</si>
  <si>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</si>
  <si>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</si>
  <si>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</si>
  <si>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</si>
  <si>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</si>
  <si>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</si>
  <si>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</si>
  <si>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</si>
  <si>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</si>
  <si>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</si>
  <si>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</si>
  <si>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</si>
  <si>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</si>
  <si>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</si>
  <si>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</si>
  <si>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</si>
  <si>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</si>
  <si>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</si>
  <si>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</si>
  <si>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</si>
  <si>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</si>
  <si>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</si>
  <si>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</si>
  <si>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</si>
  <si>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</si>
  <si>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</si>
  <si>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</si>
  <si>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</si>
  <si>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</si>
  <si>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</si>
  <si>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</si>
  <si>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</si>
  <si>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</si>
  <si>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</si>
  <si>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</si>
  <si>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</si>
  <si>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</si>
  <si>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</si>
  <si>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</si>
  <si>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</si>
  <si>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</si>
  <si>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</si>
  <si>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</si>
  <si>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</si>
  <si>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</si>
  <si>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</si>
  <si>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</si>
  <si>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</si>
  <si>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</si>
  <si>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</si>
  <si>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</si>
  <si>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</si>
  <si>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</si>
  <si>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</si>
  <si>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</si>
  <si>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</si>
  <si>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</si>
  <si>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</si>
  <si>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</si>
  <si>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</si>
  <si>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</si>
  <si>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</si>
  <si>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</si>
  <si>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</si>
  <si>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</si>
  <si>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</si>
  <si>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</si>
  <si>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</si>
  <si>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</si>
  <si>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</si>
  <si>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</si>
  <si>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</si>
  <si>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</si>
  <si>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</si>
  <si>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</si>
  <si>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</si>
  <si>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</si>
  <si>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</si>
  <si>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</si>
  <si>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</si>
  <si>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</si>
  <si>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</si>
  <si>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</si>
  <si>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</si>
  <si>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</si>
  <si>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</si>
  <si>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</si>
  <si>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</si>
  <si>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</si>
  <si>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</si>
  <si>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</si>
  <si>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</si>
  <si>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</si>
  <si>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</si>
  <si>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</si>
  <si>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</si>
  <si>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</si>
  <si>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</si>
  <si>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</si>
  <si>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</si>
  <si>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</si>
  <si>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</si>
  <si>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</si>
  <si>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</si>
  <si>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</si>
  <si>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</si>
  <si>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</si>
  <si>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</si>
  <si>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</si>
  <si>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</si>
  <si>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</si>
  <si>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</si>
  <si>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</si>
  <si>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</si>
  <si>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</si>
  <si>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</si>
  <si>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</si>
  <si>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</si>
  <si>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</si>
  <si>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</si>
  <si>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</si>
  <si>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</si>
  <si>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</si>
  <si>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</si>
  <si>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</si>
  <si>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</si>
  <si>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</si>
  <si>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</si>
  <si>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</si>
  <si>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</si>
  <si>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</si>
  <si>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</si>
  <si>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</si>
  <si>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</si>
  <si>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</si>
  <si>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</si>
  <si>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</si>
  <si>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</si>
  <si>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</si>
  <si>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</si>
  <si>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</si>
  <si>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</si>
  <si>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</si>
  <si>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</si>
  <si>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</si>
  <si>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</si>
  <si>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</si>
  <si>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</si>
  <si>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</si>
  <si>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</si>
  <si>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</si>
  <si>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</si>
  <si>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</si>
  <si>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</si>
  <si>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</si>
  <si>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</si>
  <si>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</si>
  <si>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</si>
  <si>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</si>
  <si>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</si>
  <si>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</si>
  <si>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</si>
  <si>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</si>
  <si>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</si>
  <si>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</si>
  <si>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</si>
  <si>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</si>
  <si>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</si>
  <si>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</si>
  <si>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</si>
  <si>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</si>
  <si>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</si>
  <si>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</si>
  <si>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</si>
  <si>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</si>
  <si>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</si>
  <si>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</si>
  <si>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</si>
  <si>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</si>
  <si>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</si>
  <si>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</si>
  <si>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</si>
  <si>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</si>
  <si>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</si>
  <si>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</si>
  <si>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</si>
  <si>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</si>
  <si>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</si>
  <si>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</si>
  <si>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</si>
  <si>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</si>
  <si>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</si>
  <si>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</si>
  <si>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</si>
  <si>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</si>
  <si>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</si>
  <si>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</si>
  <si>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</si>
  <si>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</si>
  <si>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</si>
  <si>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</si>
  <si>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</si>
  <si>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</si>
  <si>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</si>
  <si>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</si>
  <si>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</si>
  <si>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</si>
  <si>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</si>
  <si>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</si>
  <si>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</si>
  <si>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</si>
  <si>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</si>
  <si>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</si>
  <si>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</si>
  <si>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</si>
  <si>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</si>
  <si>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</si>
  <si>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</si>
  <si>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</si>
  <si>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</si>
  <si>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</si>
  <si>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</si>
  <si>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</si>
  <si>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</si>
  <si>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</si>
  <si>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</si>
  <si>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</si>
  <si>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</si>
  <si>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</si>
  <si>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</si>
  <si>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</si>
  <si>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</si>
  <si>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</si>
  <si>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</si>
  <si>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</si>
  <si>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</si>
  <si>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</si>
  <si>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</si>
  <si>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</si>
  <si>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</si>
  <si>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</si>
  <si>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</si>
  <si>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</si>
  <si>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</si>
  <si>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</si>
  <si>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</si>
  <si>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</si>
  <si>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</si>
  <si>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</si>
  <si>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</si>
  <si>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</si>
  <si>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</si>
  <si>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</si>
  <si>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</si>
  <si>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</si>
  <si>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</si>
  <si>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</si>
  <si>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</si>
  <si>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</si>
  <si>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</si>
  <si>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</si>
  <si>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</si>
  <si>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</si>
  <si>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</si>
  <si>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</si>
  <si>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</si>
  <si>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</si>
  <si>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</si>
  <si>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</si>
  <si>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</si>
  <si>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</si>
  <si>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</si>
  <si>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</si>
  <si>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</si>
  <si>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</si>
  <si>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</si>
  <si>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</si>
  <si>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</si>
  <si>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</si>
  <si>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</si>
  <si>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</si>
  <si>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</si>
  <si>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</si>
  <si>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</si>
  <si>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</si>
  <si>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</si>
  <si>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</si>
  <si>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</si>
  <si>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</si>
  <si>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</si>
  <si>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</si>
  <si>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</si>
  <si>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</si>
  <si>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</si>
  <si>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</si>
  <si>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</si>
  <si>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</si>
  <si>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</si>
  <si>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</si>
  <si>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</si>
  <si>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</si>
  <si>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</si>
  <si>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</si>
  <si>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</si>
  <si>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</si>
  <si>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</si>
  <si>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</si>
  <si>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</si>
  <si>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</si>
  <si>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</si>
  <si>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</si>
  <si>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</si>
  <si>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</si>
  <si>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</si>
  <si>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</si>
  <si>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</si>
  <si>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</si>
  <si>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</si>
  <si>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</si>
  <si>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</si>
  <si>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</si>
  <si>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</si>
  <si>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</si>
  <si>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</si>
  <si>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</si>
  <si>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</si>
  <si>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</si>
  <si>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</si>
  <si>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</si>
  <si>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</si>
  <si>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</si>
  <si>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</si>
  <si>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</si>
  <si>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</si>
  <si>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</si>
  <si>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</si>
  <si>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</si>
  <si>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</si>
  <si>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</si>
  <si>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</si>
  <si>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</si>
  <si>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</si>
  <si>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</si>
  <si>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</si>
  <si>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</si>
  <si>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</si>
  <si>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</si>
  <si>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</si>
  <si>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</si>
  <si>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</si>
  <si>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</si>
  <si>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</si>
  <si>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</si>
  <si>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</si>
  <si>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</si>
  <si>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</si>
  <si>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</si>
  <si>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</si>
  <si>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</si>
  <si>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</si>
  <si>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</si>
  <si>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</si>
  <si>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</si>
  <si>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</si>
  <si>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</si>
  <si>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</si>
  <si>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</si>
  <si>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</si>
  <si>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</si>
  <si>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</si>
  <si>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</si>
  <si>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</si>
  <si>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</si>
  <si>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</si>
  <si>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</si>
  <si>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</si>
  <si>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</si>
  <si>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</si>
  <si>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</si>
  <si>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</si>
  <si>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</si>
  <si>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</si>
  <si>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</si>
  <si>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</si>
  <si>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</si>
  <si>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</si>
  <si>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</si>
  <si>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</si>
  <si>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</si>
  <si>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</si>
  <si>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</si>
  <si>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</si>
  <si>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</si>
  <si>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</si>
  <si>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</si>
  <si>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</si>
  <si>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</si>
  <si>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</si>
  <si>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</si>
  <si>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</si>
  <si>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</si>
  <si>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</si>
  <si>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</si>
  <si>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</si>
  <si>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</si>
  <si>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</si>
  <si>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</si>
  <si>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</si>
  <si>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</si>
  <si>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</si>
  <si>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</si>
  <si>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</si>
  <si>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</si>
  <si>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</si>
  <si>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</si>
  <si>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</si>
  <si>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</si>
  <si>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</si>
  <si>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</si>
  <si>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</si>
  <si>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</si>
  <si>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</si>
  <si>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</si>
  <si>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</si>
  <si>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</si>
  <si>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</si>
  <si>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</si>
  <si>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</si>
  <si>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</si>
  <si>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</si>
  <si>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</si>
  <si>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</si>
  <si>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</si>
  <si>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</si>
  <si>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</si>
  <si>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</si>
  <si>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</si>
  <si>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</si>
  <si>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</si>
  <si>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</si>
  <si>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</si>
  <si>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</si>
  <si>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</si>
  <si>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</si>
  <si>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</si>
  <si>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</si>
  <si>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</si>
  <si>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</si>
  <si>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</si>
  <si>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</si>
  <si>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</si>
  <si>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</si>
  <si>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</si>
  <si>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</si>
  <si>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</si>
  <si>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</si>
  <si>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</si>
  <si>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</si>
  <si>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</si>
  <si>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</si>
  <si>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</si>
  <si>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</si>
  <si>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</si>
  <si>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</si>
  <si>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</si>
  <si>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</si>
  <si>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</si>
  <si>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</si>
  <si>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</si>
  <si>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</si>
  <si>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</si>
  <si>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</si>
  <si>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</si>
  <si>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</si>
  <si>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</si>
  <si>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</si>
  <si>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</si>
  <si>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</si>
  <si>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</si>
  <si>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</si>
  <si>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</si>
  <si>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</si>
  <si>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</si>
  <si>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</si>
  <si>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</si>
  <si>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</si>
  <si>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</si>
  <si>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</si>
  <si>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</si>
  <si>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</si>
  <si>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</si>
  <si>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</si>
  <si>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</si>
  <si>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</si>
  <si>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</si>
  <si>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</si>
  <si>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</si>
  <si>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</si>
  <si>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</si>
  <si>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</si>
  <si>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</si>
  <si>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</si>
  <si>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</si>
  <si>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</si>
  <si>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</si>
  <si>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</si>
  <si>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</si>
  <si>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</si>
  <si>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</si>
  <si>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</si>
  <si>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</si>
  <si>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</si>
  <si>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</si>
  <si>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</si>
  <si>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</si>
  <si>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</si>
  <si>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</si>
  <si>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</si>
  <si>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</si>
  <si>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</si>
  <si>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</si>
  <si>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</si>
  <si>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</si>
  <si>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</si>
  <si>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</si>
  <si>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</si>
  <si>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</si>
  <si>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</si>
  <si>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</si>
  <si>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</si>
  <si>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</si>
  <si>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</si>
  <si>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</si>
  <si>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</si>
  <si>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</si>
  <si>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</si>
  <si>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</si>
  <si>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</si>
  <si>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</si>
  <si>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</si>
  <si>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</si>
  <si>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</si>
  <si>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</si>
  <si>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</si>
  <si>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</si>
  <si>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</si>
  <si>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</si>
  <si>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</si>
  <si>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</si>
  <si>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</si>
  <si>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</si>
  <si>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</si>
  <si>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</si>
  <si>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</si>
  <si>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</si>
  <si>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</si>
  <si>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</si>
  <si>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</si>
  <si>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</si>
  <si>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</si>
  <si>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</si>
  <si>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</si>
  <si>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</si>
  <si>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</si>
  <si>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</si>
  <si>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</si>
  <si>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</si>
  <si>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</si>
  <si>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</si>
  <si>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</si>
  <si>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</si>
  <si>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</si>
  <si>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</si>
  <si>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</si>
  <si>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</si>
  <si>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</si>
  <si>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</si>
  <si>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</si>
  <si>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</si>
  <si>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</si>
  <si>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</si>
  <si>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</si>
  <si>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</si>
  <si>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</si>
  <si>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</si>
  <si>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</si>
  <si>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</si>
  <si>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</si>
  <si>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</si>
  <si>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</si>
  <si>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</si>
  <si>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</si>
  <si>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</si>
  <si>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</si>
  <si>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</si>
  <si>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</si>
  <si>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</si>
  <si>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</si>
  <si>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</si>
  <si>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</si>
  <si>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</si>
  <si>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</si>
  <si>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</si>
  <si>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</si>
  <si>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</si>
  <si>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</si>
  <si>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</si>
  <si>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</si>
  <si>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</si>
  <si>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</si>
  <si>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</si>
  <si>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</si>
  <si>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</si>
  <si>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</si>
  <si>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</si>
  <si>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</si>
  <si>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</si>
  <si>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</si>
  <si>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</si>
  <si>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</si>
  <si>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</si>
  <si>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</si>
  <si>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</si>
  <si>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</si>
  <si>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</si>
  <si>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</si>
  <si>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</si>
  <si>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</si>
  <si>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</si>
  <si>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</si>
  <si>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</si>
  <si>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</si>
  <si>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</si>
  <si>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</si>
  <si>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</si>
  <si>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</si>
  <si>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</si>
  <si>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</si>
  <si>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</si>
  <si>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</si>
  <si>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</si>
  <si>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</si>
  <si>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</si>
  <si>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</si>
  <si>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</si>
  <si>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</si>
  <si>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</si>
  <si>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</si>
  <si>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</si>
  <si>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</si>
  <si>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</si>
  <si>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</si>
  <si>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</si>
  <si>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</si>
  <si>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</si>
  <si>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</si>
  <si>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</si>
  <si>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</si>
  <si>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</si>
  <si>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</si>
  <si>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</si>
  <si>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</si>
  <si>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</si>
  <si>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</si>
  <si>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</si>
  <si>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</si>
  <si>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</si>
  <si>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</si>
  <si>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</si>
  <si>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</si>
  <si>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</si>
  <si>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</si>
  <si>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</si>
  <si>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</si>
  <si>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</si>
  <si>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</si>
  <si>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</si>
  <si>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</si>
  <si>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</si>
  <si>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</si>
  <si>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</si>
  <si>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</si>
  <si>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</si>
  <si>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</si>
  <si>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</si>
  <si>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</si>
  <si>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</si>
  <si>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</si>
  <si>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</si>
  <si>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</si>
  <si>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</si>
  <si>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</si>
  <si>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</si>
  <si>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</si>
  <si>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</si>
  <si>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</si>
  <si>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</si>
  <si>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</si>
  <si>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</si>
  <si>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</si>
  <si>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</si>
  <si>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</si>
  <si>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</si>
  <si>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</si>
  <si>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</si>
  <si>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</si>
  <si>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</si>
  <si>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</si>
  <si>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</si>
  <si>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</si>
  <si>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</si>
  <si>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</si>
  <si>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</si>
  <si>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</si>
  <si>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</si>
  <si>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</si>
  <si>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</si>
  <si>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</si>
  <si>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</si>
  <si>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</si>
  <si>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</si>
  <si>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</si>
  <si>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</si>
  <si>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</si>
  <si>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</si>
  <si>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</si>
  <si>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</si>
  <si>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</si>
  <si>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</si>
  <si>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</si>
  <si>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</si>
  <si>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</si>
  <si>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</si>
  <si>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</si>
  <si>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</si>
  <si>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</si>
  <si>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</si>
  <si>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</si>
  <si>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</si>
  <si>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</si>
  <si>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</si>
  <si>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</si>
  <si>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</si>
  <si>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</si>
  <si>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</si>
  <si>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</si>
  <si>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</si>
  <si>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</si>
  <si>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</si>
  <si>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</si>
  <si>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</si>
  <si>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</si>
  <si>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</si>
  <si>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</si>
  <si>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</si>
  <si>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</si>
  <si>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</si>
  <si>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</si>
  <si>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</si>
  <si>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</si>
  <si>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</si>
  <si>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</si>
  <si>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</si>
  <si>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</si>
  <si>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</si>
  <si>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</si>
  <si>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</si>
  <si>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</si>
  <si>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</si>
  <si>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</si>
  <si>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</si>
  <si>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</si>
  <si>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</si>
  <si>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</si>
  <si>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</si>
  <si>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</si>
  <si>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</si>
  <si>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</si>
  <si>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</si>
  <si>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</si>
  <si>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</si>
  <si>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</si>
  <si>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</si>
  <si>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</si>
  <si>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</si>
  <si>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</si>
  <si>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</si>
  <si>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</si>
  <si>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</si>
  <si>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</si>
  <si>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</si>
  <si>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</si>
  <si>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</si>
  <si>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</si>
  <si>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</si>
  <si>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</si>
  <si>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</si>
  <si>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</si>
  <si>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</si>
  <si>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</si>
  <si>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</si>
  <si>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</si>
  <si>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</si>
  <si>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</si>
  <si>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</si>
  <si>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</si>
  <si>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</si>
  <si>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</si>
  <si>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</si>
  <si>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</si>
  <si>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</si>
  <si>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</si>
  <si>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</si>
  <si>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</si>
  <si>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</si>
  <si>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</si>
  <si>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</si>
  <si>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</si>
  <si>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</si>
  <si>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</si>
  <si>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</si>
  <si>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</si>
  <si>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</si>
  <si>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</si>
  <si>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</si>
  <si>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</si>
  <si>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</si>
  <si>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</si>
  <si>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</si>
  <si>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</si>
  <si>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</si>
  <si>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</si>
  <si>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</si>
  <si>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</si>
  <si>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</si>
  <si>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</si>
  <si>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</si>
  <si>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</si>
  <si>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</si>
  <si>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</si>
  <si>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</si>
  <si>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</si>
  <si>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</si>
  <si>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</si>
  <si>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</si>
  <si>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</si>
  <si>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</si>
  <si>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</si>
  <si>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</si>
  <si>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</si>
  <si>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</si>
  <si>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</si>
  <si>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</si>
  <si>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</si>
  <si>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</si>
  <si>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</si>
  <si>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</si>
  <si>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</si>
  <si>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</si>
  <si>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</si>
  <si>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</si>
  <si>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</si>
  <si>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</si>
  <si>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</si>
  <si>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</si>
  <si>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</si>
  <si>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</si>
  <si>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</si>
  <si>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</si>
  <si>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</si>
  <si>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</si>
  <si>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</si>
  <si>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</si>
  <si>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</si>
  <si>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</si>
  <si>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</si>
  <si>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</si>
  <si>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</si>
  <si>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</si>
  <si>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</si>
  <si>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</si>
  <si>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</si>
  <si>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</si>
  <si>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</si>
  <si>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</si>
  <si>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</si>
  <si>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</si>
  <si>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</si>
  <si>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</si>
  <si>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</si>
  <si>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</si>
  <si>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</si>
  <si>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</si>
  <si>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</si>
  <si>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</si>
  <si>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</si>
  <si>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</si>
  <si>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</si>
  <si>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</si>
  <si>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</si>
  <si>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</si>
  <si>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</si>
  <si>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</si>
  <si>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</si>
  <si>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</si>
  <si>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</si>
  <si>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</si>
  <si>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</si>
  <si>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</si>
  <si>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</si>
  <si>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</si>
  <si>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</si>
  <si>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</si>
  <si>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</si>
  <si>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</si>
  <si>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</si>
  <si>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</si>
  <si>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</si>
  <si>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</si>
  <si>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</si>
  <si>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</si>
  <si>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</si>
  <si>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</si>
  <si>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</si>
  <si>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</si>
  <si>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</si>
  <si>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</si>
  <si>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</si>
  <si>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</si>
  <si>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</si>
  <si>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</si>
  <si>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</si>
  <si>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</si>
  <si>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</si>
  <si>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</si>
  <si>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</si>
  <si>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</si>
  <si>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</si>
  <si>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</si>
  <si>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</si>
  <si>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</si>
  <si>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</si>
  <si>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</si>
  <si>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</si>
  <si>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</si>
  <si>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</si>
  <si>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</si>
  <si>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</si>
  <si>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</si>
  <si>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</si>
  <si>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</si>
  <si>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</si>
  <si>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</si>
  <si>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</si>
  <si>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</si>
  <si>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</si>
  <si>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</si>
  <si>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</si>
  <si>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</si>
  <si>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</si>
  <si>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</si>
  <si>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</si>
  <si>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</si>
  <si>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</si>
  <si>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</si>
  <si>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</si>
  <si>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</si>
  <si>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</si>
  <si>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</si>
  <si>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</si>
  <si>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</si>
  <si>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</si>
  <si>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</si>
  <si>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</si>
  <si>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</si>
  <si>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</si>
  <si>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</si>
  <si>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</si>
  <si>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</si>
  <si>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</si>
  <si>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</si>
  <si>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</si>
  <si>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</si>
  <si>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</si>
  <si>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</si>
  <si>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</si>
  <si>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</si>
  <si>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</si>
  <si>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</si>
  <si>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</si>
  <si>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</si>
  <si>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</si>
  <si>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</si>
  <si>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</si>
  <si>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</si>
  <si>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</si>
  <si>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</si>
  <si>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</si>
  <si>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</si>
  <si>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</si>
  <si>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</si>
  <si>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</si>
  <si>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</si>
  <si>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</si>
  <si>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</si>
  <si>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</si>
  <si>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</si>
  <si>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</si>
  <si>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</si>
  <si>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</si>
  <si>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</si>
  <si>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</si>
  <si>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</si>
  <si>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</si>
  <si>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</si>
  <si>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</si>
  <si>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</si>
  <si>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</si>
  <si>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</si>
  <si>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</si>
  <si>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</si>
  <si>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</si>
  <si>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</si>
  <si>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</si>
  <si>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</si>
  <si>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</si>
  <si>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</si>
  <si>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</si>
  <si>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</si>
  <si>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</si>
  <si>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</si>
  <si>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</si>
  <si>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</si>
  <si>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</si>
  <si>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</si>
  <si>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</si>
  <si>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</si>
  <si>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</si>
  <si>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</si>
  <si>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</si>
  <si>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</si>
  <si>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</si>
  <si>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</si>
  <si>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</si>
  <si>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</si>
  <si>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</si>
  <si>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</si>
  <si>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</si>
  <si>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</si>
  <si>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</si>
  <si>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</si>
  <si>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</si>
  <si>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</si>
  <si>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</si>
  <si>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</si>
  <si>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</si>
  <si>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</si>
  <si>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</si>
  <si>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</si>
  <si>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</si>
  <si>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</si>
  <si>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</si>
  <si>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</si>
  <si>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</si>
  <si>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</si>
  <si>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</si>
  <si>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</si>
  <si>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</si>
  <si>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</si>
  <si>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</si>
  <si>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</si>
  <si>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</si>
  <si>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</si>
  <si>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</si>
  <si>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</si>
  <si>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</si>
  <si>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</si>
  <si>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</si>
  <si>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</si>
  <si>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</si>
  <si>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</si>
  <si>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</si>
  <si>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</si>
  <si>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</si>
  <si>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</si>
  <si>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</si>
  <si>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</si>
  <si>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</si>
  <si>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</si>
  <si>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</si>
  <si>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</si>
  <si>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</si>
  <si>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</si>
  <si>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</si>
  <si>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</si>
  <si>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</si>
  <si>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</si>
  <si>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</si>
  <si>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</si>
  <si>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</si>
  <si>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</si>
  <si>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</si>
  <si>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</si>
  <si>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</si>
  <si>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</si>
  <si>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</si>
  <si>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</si>
  <si>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</si>
  <si>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</si>
  <si>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</si>
  <si>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</si>
  <si>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</si>
  <si>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</si>
  <si>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</si>
  <si>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</si>
  <si>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</si>
  <si>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</si>
  <si>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</si>
  <si>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</si>
  <si>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</si>
  <si>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</si>
  <si>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</si>
  <si>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</si>
  <si>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</si>
  <si>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</si>
  <si>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</si>
  <si>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</si>
  <si>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</si>
  <si>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</si>
  <si>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</si>
  <si>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</si>
  <si>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</si>
  <si>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</si>
  <si>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</si>
  <si>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</si>
  <si>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</si>
  <si>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</si>
  <si>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</si>
  <si>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</si>
  <si>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</si>
  <si>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</si>
  <si>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</si>
  <si>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</si>
  <si>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</si>
  <si>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</si>
  <si>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</si>
  <si>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</si>
  <si>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</si>
  <si>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</si>
  <si>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</si>
  <si>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</si>
  <si>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</si>
  <si>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</si>
  <si>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</si>
  <si>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</si>
  <si>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</si>
  <si>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</si>
  <si>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</si>
  <si>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</si>
  <si>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</si>
  <si>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</si>
  <si>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</si>
  <si>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</si>
  <si>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</si>
  <si>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</si>
  <si>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</si>
  <si>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</si>
  <si>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</si>
  <si>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</si>
  <si>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</si>
  <si>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</si>
  <si>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</si>
  <si>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</si>
  <si>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</si>
  <si>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</si>
  <si>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</si>
  <si>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</si>
  <si>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</si>
  <si>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</si>
  <si>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</si>
  <si>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</si>
  <si>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</si>
  <si>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</si>
  <si>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</si>
  <si>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</si>
  <si>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</si>
  <si>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</si>
  <si>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</si>
  <si>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</si>
  <si>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</si>
  <si>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</si>
  <si>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</si>
  <si>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</si>
  <si>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</si>
  <si>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</si>
  <si>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</si>
  <si>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</si>
  <si>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</si>
  <si>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</si>
  <si>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</si>
  <si>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</si>
  <si>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</si>
  <si>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</si>
  <si>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</si>
  <si>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</si>
  <si>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</si>
  <si>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</si>
  <si>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</si>
  <si>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</si>
  <si>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</si>
  <si>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</si>
  <si>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</si>
  <si>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</si>
  <si>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</si>
  <si>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</si>
  <si>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</si>
  <si>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</si>
  <si>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</si>
  <si>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</si>
  <si>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</si>
  <si>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</si>
  <si>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</si>
  <si>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</si>
  <si>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</si>
  <si>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</si>
  <si>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</si>
  <si>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</si>
  <si>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</si>
  <si>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</si>
  <si>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</si>
  <si>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</si>
  <si>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</si>
  <si>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</si>
  <si>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</si>
  <si>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</si>
  <si>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</si>
  <si>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</si>
  <si>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</si>
  <si>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</si>
  <si>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</si>
  <si>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</si>
  <si>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</si>
  <si>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</si>
  <si>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</si>
  <si>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</si>
  <si>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</si>
  <si>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</si>
  <si>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</si>
  <si>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</si>
  <si>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</si>
  <si>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</si>
  <si>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</si>
  <si>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</si>
  <si>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</si>
  <si>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</si>
  <si>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</si>
  <si>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</si>
  <si>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</si>
  <si>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</si>
  <si>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</si>
  <si>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</si>
  <si>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</si>
  <si>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</si>
  <si>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</si>
  <si>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</si>
  <si>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</si>
  <si>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</si>
  <si>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</si>
  <si>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</si>
  <si>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</si>
  <si>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</si>
  <si>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</si>
  <si>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</si>
  <si>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</si>
  <si>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</si>
  <si>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</si>
  <si>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</si>
  <si>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</si>
  <si>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</si>
  <si>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</si>
  <si>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</si>
  <si>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</si>
  <si>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</si>
  <si>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</si>
  <si>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</si>
  <si>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</si>
  <si>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</si>
  <si>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</si>
  <si>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</si>
  <si>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</si>
  <si>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</si>
  <si>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</si>
  <si>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</si>
  <si>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</si>
  <si>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</si>
  <si>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</si>
  <si>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</si>
  <si>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</si>
  <si>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</si>
  <si>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</si>
  <si>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</si>
  <si>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</si>
  <si>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</si>
  <si>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</si>
  <si>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</si>
  <si>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</si>
  <si>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</si>
  <si>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</si>
  <si>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</si>
  <si>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</si>
  <si>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</si>
  <si>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</si>
  <si>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</si>
  <si>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</si>
  <si>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</si>
  <si>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</si>
  <si>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</si>
  <si>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</si>
  <si>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</si>
  <si>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</si>
  <si>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</si>
  <si>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</si>
  <si>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</si>
  <si>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</si>
  <si>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</si>
  <si>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</si>
  <si>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</si>
  <si>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</si>
  <si>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</si>
  <si>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</si>
  <si>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</si>
  <si>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</si>
  <si>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</si>
  <si>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</si>
  <si>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</si>
  <si>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</si>
  <si>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</si>
  <si>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</si>
  <si>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</si>
  <si>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</si>
  <si>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</si>
  <si>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</si>
  <si>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</si>
  <si>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</si>
  <si>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</si>
  <si>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</si>
  <si>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</si>
  <si>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</si>
  <si>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</si>
  <si>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</si>
  <si>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</si>
  <si>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</si>
  <si>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</si>
  <si>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</si>
  <si>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</si>
  <si>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</si>
  <si>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</si>
  <si>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</si>
  <si>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</si>
  <si>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</si>
  <si>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</si>
  <si>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</si>
  <si>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</si>
  <si>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</si>
  <si>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</si>
  <si>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</si>
  <si>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</si>
  <si>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</si>
  <si>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</si>
  <si>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</si>
  <si>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</si>
  <si>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</si>
  <si>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</si>
  <si>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</si>
  <si>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</si>
  <si>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</si>
  <si>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</si>
  <si>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</si>
  <si>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</si>
  <si>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</si>
  <si>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</si>
  <si>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</si>
  <si>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</si>
  <si>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</si>
  <si>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</si>
  <si>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</si>
  <si>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</si>
  <si>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</si>
  <si>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</si>
  <si>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</si>
  <si>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</si>
  <si>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</si>
  <si>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</si>
  <si>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</si>
  <si>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</si>
  <si>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</si>
  <si>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</si>
  <si>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</si>
  <si>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</si>
  <si>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</si>
  <si>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</si>
  <si>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</si>
  <si>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</si>
  <si>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</si>
  <si>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</si>
  <si>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</si>
  <si>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</si>
  <si>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</si>
  <si>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</si>
  <si>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</si>
  <si>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</si>
  <si>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</si>
  <si>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</si>
  <si>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</si>
  <si>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</si>
  <si>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</si>
  <si>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</si>
  <si>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</si>
  <si>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</si>
  <si>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</si>
  <si>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</si>
  <si>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</si>
  <si>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</si>
  <si>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</si>
  <si>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</si>
  <si>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</si>
  <si>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</si>
  <si>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</si>
  <si>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</si>
  <si>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</si>
  <si>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</si>
  <si>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</si>
  <si>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</si>
  <si>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</si>
  <si>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</si>
  <si>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</si>
  <si>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</si>
  <si>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</si>
  <si>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</si>
  <si>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</si>
  <si>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</si>
  <si>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</si>
  <si>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</si>
  <si>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</si>
  <si>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</si>
  <si>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</si>
  <si>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</si>
  <si>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</si>
  <si>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</si>
  <si>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</si>
  <si>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</si>
  <si>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</si>
  <si>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</si>
  <si>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</si>
  <si>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</si>
  <si>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</si>
  <si>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</si>
  <si>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</si>
  <si>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</si>
  <si>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</si>
  <si>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</si>
  <si>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</si>
  <si>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</si>
  <si>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</si>
  <si>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</si>
  <si>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</si>
  <si>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</si>
  <si>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</si>
  <si>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</si>
  <si>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</si>
  <si>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</si>
  <si>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</si>
  <si>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</si>
  <si>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</si>
  <si>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</si>
  <si>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</si>
  <si>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</si>
  <si>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</si>
  <si>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</si>
  <si>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</si>
  <si>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</si>
  <si>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</si>
  <si>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</si>
  <si>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</si>
  <si>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</si>
  <si>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</si>
  <si>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</si>
  <si>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</si>
  <si>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</si>
  <si>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</si>
  <si>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</si>
  <si>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</si>
  <si>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</si>
  <si>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</si>
  <si>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</si>
  <si>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</si>
  <si>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</si>
  <si>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</si>
  <si>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</si>
  <si>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</si>
  <si>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</si>
  <si>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</si>
  <si>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</si>
  <si>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</si>
  <si>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</si>
  <si>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</si>
  <si>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</si>
  <si>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</si>
  <si>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</si>
  <si>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</si>
  <si>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</si>
  <si>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</si>
  <si>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</si>
  <si>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</si>
  <si>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</si>
  <si>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</si>
  <si>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</si>
  <si>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</si>
  <si>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</si>
  <si>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</si>
  <si>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</si>
  <si>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</si>
  <si>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</si>
  <si>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</si>
  <si>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</si>
  <si>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</si>
  <si>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</si>
  <si>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</si>
  <si>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</si>
  <si>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</si>
  <si>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</si>
  <si>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</si>
  <si>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</si>
  <si>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</si>
  <si>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</si>
  <si>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</si>
  <si>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</si>
  <si>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</si>
  <si>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</si>
  <si>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</si>
  <si>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</si>
  <si>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</si>
  <si>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</si>
  <si>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</si>
  <si>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</si>
  <si>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</si>
  <si>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</si>
  <si>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</si>
  <si>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</si>
  <si>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</si>
  <si>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</si>
  <si>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</si>
  <si>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</si>
  <si>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</si>
  <si>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</si>
  <si>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</si>
  <si>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</si>
  <si>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</si>
  <si>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</si>
  <si>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</si>
  <si>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</si>
  <si>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</si>
  <si>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</si>
  <si>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</si>
  <si>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</si>
  <si>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</si>
  <si>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</si>
  <si>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</si>
  <si>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</si>
  <si>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</si>
  <si>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</si>
  <si>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</si>
  <si>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</si>
  <si>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</si>
  <si>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</si>
  <si>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</si>
  <si>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</si>
  <si>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</si>
  <si>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</si>
  <si>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</si>
  <si>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</si>
  <si>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</si>
  <si>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</si>
  <si>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</si>
  <si>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</si>
  <si>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</si>
  <si>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</si>
  <si>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</si>
  <si>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</si>
  <si>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</si>
  <si>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</si>
  <si>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</si>
  <si>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</si>
  <si>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</si>
  <si>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</si>
  <si>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</si>
  <si>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</si>
  <si>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</si>
  <si>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</si>
  <si>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</si>
  <si>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</si>
  <si>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</si>
  <si>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</si>
  <si>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</si>
  <si>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</si>
  <si>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</si>
  <si>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</si>
  <si>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</si>
  <si>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</si>
  <si>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</si>
  <si>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</si>
  <si>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</si>
  <si>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</si>
  <si>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</si>
  <si>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</si>
  <si>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</si>
  <si>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</si>
  <si>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</si>
  <si>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</si>
  <si>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</si>
  <si>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</si>
  <si>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</si>
  <si>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</si>
  <si>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</si>
  <si>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</si>
  <si>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</si>
  <si>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</si>
  <si>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</si>
  <si>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</si>
  <si>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</si>
  <si>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</si>
  <si>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</si>
  <si>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</si>
  <si>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</si>
  <si>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</si>
  <si>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</si>
  <si>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</si>
  <si>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</si>
  <si>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</si>
  <si>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</si>
  <si>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</si>
  <si>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</si>
  <si>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</si>
  <si>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</si>
  <si>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</si>
  <si>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</si>
  <si>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</si>
  <si>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</si>
  <si>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</si>
  <si>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</si>
  <si>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</si>
  <si>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</si>
  <si>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</si>
  <si>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</si>
  <si>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</si>
  <si>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</si>
  <si>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</si>
  <si>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</si>
  <si>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</si>
  <si>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</si>
  <si>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</si>
  <si>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</si>
  <si>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</si>
  <si>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</si>
  <si>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</si>
  <si>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</si>
  <si>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</si>
  <si>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</si>
  <si>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</si>
  <si>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</si>
  <si>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</si>
  <si>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</si>
  <si>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</si>
  <si>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</si>
  <si>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</si>
  <si>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</si>
  <si>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</si>
  <si>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</si>
  <si>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</si>
  <si>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</si>
  <si>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</si>
  <si>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</si>
  <si>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</si>
  <si>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</si>
  <si>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</si>
  <si>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</si>
  <si>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</si>
  <si>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</si>
  <si>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</si>
  <si>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</si>
  <si>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</si>
  <si>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</si>
  <si>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</si>
  <si>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</si>
  <si>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</si>
  <si>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</si>
  <si>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</si>
  <si>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</si>
  <si>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</si>
  <si>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</si>
  <si>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</si>
  <si>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</si>
  <si>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</si>
  <si>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</si>
  <si>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</si>
  <si>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</si>
  <si>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</si>
  <si>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</si>
  <si>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</si>
  <si>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</si>
  <si>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</si>
  <si>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</si>
  <si>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</si>
  <si>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</si>
  <si>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</si>
  <si>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</si>
  <si>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</si>
  <si>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</si>
  <si>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</si>
  <si>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</si>
  <si>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</si>
  <si>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</si>
  <si>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</si>
  <si>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</si>
  <si>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</si>
  <si>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</si>
  <si>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</si>
  <si>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</si>
  <si>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</si>
  <si>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</si>
  <si>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</si>
  <si>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</si>
  <si>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</si>
  <si>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</si>
  <si>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</si>
  <si>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</si>
  <si>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</si>
  <si>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</si>
  <si>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</si>
  <si>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</si>
  <si>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</si>
  <si>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</si>
  <si>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</si>
  <si>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</si>
  <si>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</si>
  <si>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</si>
  <si>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</si>
  <si>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</si>
  <si>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</si>
  <si>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</si>
  <si>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</si>
  <si>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</si>
  <si>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</si>
  <si>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</si>
  <si>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</si>
  <si>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</si>
  <si>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</si>
  <si>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</si>
  <si>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</si>
  <si>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</si>
  <si>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</si>
  <si>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</si>
  <si>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</si>
  <si>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</si>
  <si>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</si>
  <si>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</si>
  <si>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</si>
  <si>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</si>
  <si>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</si>
  <si>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</si>
  <si>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</si>
  <si>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</si>
  <si>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</si>
  <si>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</si>
  <si>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</si>
  <si>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</si>
  <si>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</si>
  <si>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</si>
  <si>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</si>
  <si>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</si>
  <si>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</si>
  <si>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</si>
  <si>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</si>
  <si>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</si>
  <si>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</si>
  <si>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</si>
  <si>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</si>
  <si>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</si>
  <si>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</si>
  <si>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</si>
  <si>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</si>
  <si>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</si>
  <si>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</si>
  <si>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</si>
  <si>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</si>
  <si>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</si>
  <si>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</si>
  <si>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</si>
  <si>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</si>
  <si>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</si>
  <si>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</si>
  <si>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</si>
  <si>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</si>
  <si>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</si>
  <si>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</si>
  <si>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</si>
  <si>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</si>
  <si>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</si>
  <si>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</si>
  <si>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</si>
  <si>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</si>
  <si>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</si>
  <si>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</si>
  <si>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</si>
  <si>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</si>
  <si>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</si>
  <si>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</si>
  <si>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</si>
  <si>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</si>
  <si>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</si>
  <si>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</si>
  <si>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</si>
  <si>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</si>
  <si>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</si>
  <si>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</si>
  <si>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</si>
  <si>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</si>
  <si>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</si>
  <si>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</si>
  <si>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</si>
  <si>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</si>
  <si>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</si>
  <si>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</si>
  <si>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</si>
  <si>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</si>
  <si>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</si>
  <si>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</si>
  <si>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</si>
  <si>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</si>
  <si>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</si>
  <si>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</si>
  <si>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</si>
  <si>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</si>
  <si>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</si>
  <si>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</si>
  <si>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</si>
  <si>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</si>
  <si>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</si>
  <si>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</si>
  <si>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</si>
  <si>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</si>
  <si>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</si>
  <si>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</si>
  <si>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</si>
  <si>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</si>
  <si>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</si>
  <si>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</si>
  <si>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</si>
  <si>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</si>
  <si>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</si>
  <si>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</si>
  <si>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</si>
  <si>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</si>
  <si>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</si>
  <si>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</si>
  <si>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</si>
  <si>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</si>
  <si>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</si>
  <si>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</si>
  <si>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</si>
  <si>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</si>
  <si>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</si>
  <si>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</si>
  <si>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</si>
  <si>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</si>
  <si>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</si>
  <si>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</si>
  <si>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</si>
  <si>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</si>
  <si>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</si>
  <si>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</si>
  <si>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</si>
  <si>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</si>
  <si>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</si>
  <si>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</si>
  <si>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</si>
  <si>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</si>
  <si>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</si>
  <si>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</si>
  <si>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</si>
  <si>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</si>
  <si>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</si>
  <si>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</si>
  <si>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</si>
  <si>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</si>
  <si>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</si>
  <si>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</si>
  <si>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</si>
  <si>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</si>
  <si>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</si>
  <si>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</si>
  <si>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</si>
  <si>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</si>
  <si>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</si>
  <si>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</si>
  <si>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</si>
  <si>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</si>
  <si>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</si>
  <si>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</si>
  <si>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</si>
  <si>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</si>
  <si>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</si>
  <si>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</si>
  <si>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</si>
  <si>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</si>
  <si>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</si>
  <si>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</si>
  <si>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</si>
  <si>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</si>
  <si>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</si>
  <si>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</si>
  <si>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</si>
  <si>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</si>
  <si>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</si>
  <si>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</si>
  <si>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</si>
  <si>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</si>
  <si>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</si>
  <si>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</si>
  <si>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</si>
  <si>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</si>
  <si>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</si>
  <si>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</si>
  <si>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</si>
  <si>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</si>
  <si>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</si>
  <si>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</si>
  <si>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</si>
  <si>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</si>
  <si>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</si>
  <si>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</si>
  <si>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</si>
  <si>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</si>
  <si>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</si>
  <si>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</si>
  <si>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</si>
  <si>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</si>
  <si>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</si>
  <si>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</si>
  <si>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</si>
  <si>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</si>
  <si>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</si>
  <si>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</si>
  <si>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</si>
  <si>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</si>
  <si>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</si>
  <si>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</si>
  <si>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</si>
  <si>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</si>
  <si>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</si>
  <si>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</si>
  <si>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</si>
  <si>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</si>
  <si>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</si>
  <si>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</si>
  <si>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</si>
  <si>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</si>
  <si>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</si>
  <si>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</si>
  <si>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</si>
  <si>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</si>
  <si>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</si>
  <si>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</si>
  <si>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</si>
  <si>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</si>
  <si>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</si>
  <si>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</si>
  <si>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</si>
  <si>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</si>
  <si>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</si>
  <si>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</si>
  <si>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</si>
  <si>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</si>
  <si>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</si>
  <si>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</si>
  <si>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</si>
  <si>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</si>
  <si>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</si>
  <si>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</si>
  <si>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</si>
  <si>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</si>
  <si>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</si>
  <si>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</si>
  <si>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</si>
  <si>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</si>
  <si>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</si>
  <si>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</si>
  <si>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</si>
  <si>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</si>
  <si>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</si>
  <si>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</si>
  <si>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</si>
  <si>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</si>
  <si>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</si>
  <si>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</si>
  <si>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</si>
  <si>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</si>
  <si>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</si>
  <si>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</si>
  <si>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</si>
  <si>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</si>
  <si>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</si>
  <si>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</si>
  <si>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</si>
  <si>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</si>
  <si>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</si>
  <si>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</si>
  <si>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</si>
  <si>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</si>
  <si>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</si>
  <si>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</si>
  <si>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</si>
  <si>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</si>
  <si>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</si>
  <si>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</si>
  <si>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</si>
  <si>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</si>
  <si>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</si>
  <si>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</si>
  <si>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</si>
  <si>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</si>
  <si>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</si>
  <si>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</si>
  <si>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</si>
  <si>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</si>
  <si>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</si>
  <si>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</si>
  <si>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</si>
  <si>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</si>
  <si>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</si>
  <si>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</si>
  <si>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</si>
  <si>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</si>
  <si>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</si>
  <si>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</si>
  <si>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</si>
  <si>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</si>
  <si>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</si>
  <si>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</si>
  <si>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</si>
  <si>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</si>
  <si>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</si>
  <si>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</si>
  <si>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</si>
  <si>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</si>
  <si>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</si>
  <si>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</si>
  <si>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</si>
  <si>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</si>
  <si>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</si>
  <si>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</si>
  <si>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</si>
  <si>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</si>
  <si>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</si>
  <si>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</si>
  <si>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</si>
  <si>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</si>
  <si>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</si>
  <si>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</si>
  <si>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</si>
  <si>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</si>
  <si>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</si>
  <si>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</si>
  <si>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</si>
  <si>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</si>
  <si>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</si>
  <si>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</si>
  <si>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</si>
  <si>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</si>
  <si>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</si>
  <si>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</si>
  <si>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</si>
  <si>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</si>
  <si>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</si>
  <si>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</si>
  <si>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</si>
  <si>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</si>
  <si>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</si>
  <si>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</si>
  <si>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</si>
  <si>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</si>
  <si>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</si>
  <si>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</si>
  <si>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</si>
  <si>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</si>
  <si>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</si>
  <si>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</si>
  <si>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</si>
  <si>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</si>
  <si>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</si>
  <si>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</si>
  <si>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</si>
  <si>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</si>
  <si>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</si>
  <si>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</si>
  <si>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</si>
  <si>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</si>
  <si>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</si>
  <si>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</si>
  <si>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</si>
  <si>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</si>
  <si>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</si>
  <si>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</si>
  <si>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</si>
  <si>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</si>
  <si>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</si>
  <si>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</si>
  <si>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</si>
  <si>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</si>
  <si>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</si>
  <si>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</si>
  <si>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</si>
  <si>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</si>
  <si>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</si>
  <si>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</si>
  <si>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</si>
  <si>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</si>
  <si>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</si>
  <si>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</si>
  <si>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</si>
  <si>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</si>
  <si>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</si>
  <si>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</si>
  <si>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</si>
  <si>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</si>
  <si>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</si>
  <si>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</si>
  <si>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</si>
  <si>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</si>
  <si>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</si>
  <si>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</si>
  <si>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</si>
  <si>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</si>
  <si>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</si>
  <si>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</si>
  <si>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</si>
  <si>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</si>
  <si>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</si>
  <si>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</si>
  <si>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</si>
  <si>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</si>
  <si>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</si>
  <si>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</si>
  <si>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</si>
  <si>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</si>
  <si>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</si>
  <si>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</si>
  <si>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</si>
  <si>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</si>
  <si>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</si>
  <si>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</si>
  <si>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</si>
  <si>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</si>
  <si>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</si>
  <si>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</si>
  <si>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</si>
  <si>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</si>
  <si>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</si>
  <si>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</si>
  <si>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</si>
  <si>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</si>
  <si>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</si>
  <si>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</si>
  <si>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</si>
  <si>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</si>
  <si>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</si>
  <si>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</si>
  <si>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</si>
  <si>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</si>
  <si>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</si>
  <si>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</si>
  <si>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</si>
  <si>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</si>
  <si>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</si>
  <si>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</si>
  <si>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</si>
  <si>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</si>
  <si>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</si>
  <si>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</si>
  <si>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</si>
  <si>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</si>
  <si>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</si>
  <si>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</si>
  <si>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</si>
  <si>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</si>
  <si>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</si>
  <si>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</si>
  <si>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</si>
  <si>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</si>
  <si>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</si>
  <si>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</si>
  <si>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</si>
  <si>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</si>
  <si>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</si>
  <si>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</si>
  <si>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</si>
  <si>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</si>
  <si>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</si>
  <si>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</si>
  <si>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</si>
  <si>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</si>
  <si>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</si>
  <si>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</si>
  <si>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</si>
  <si>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</si>
  <si>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</si>
  <si>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</si>
  <si>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</si>
  <si>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</si>
  <si>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</si>
  <si>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</si>
  <si>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</si>
  <si>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</si>
  <si>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</si>
  <si>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</si>
  <si>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</si>
  <si>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</si>
  <si>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</si>
  <si>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</si>
  <si>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</si>
  <si>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</si>
  <si>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</si>
  <si>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</si>
  <si>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</si>
  <si>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</si>
  <si>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</si>
  <si>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</si>
  <si>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</si>
  <si>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</si>
  <si>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</si>
  <si>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</si>
  <si>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</si>
  <si>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</si>
  <si>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</si>
  <si>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</si>
  <si>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</si>
  <si>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</si>
  <si>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</si>
  <si>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</si>
  <si>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</si>
  <si>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</si>
  <si>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</si>
  <si>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</si>
  <si>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</si>
  <si>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</si>
  <si>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</si>
  <si>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</si>
  <si>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</si>
  <si>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</si>
  <si>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</si>
  <si>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</si>
  <si>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</si>
  <si>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</si>
  <si>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</si>
  <si>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</si>
  <si>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</si>
  <si>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</si>
  <si>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</si>
  <si>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</si>
  <si>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</si>
  <si>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</si>
  <si>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</si>
  <si>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</si>
  <si>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</si>
  <si>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</si>
  <si>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</si>
  <si>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</si>
  <si>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</si>
  <si>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</si>
  <si>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</si>
  <si>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</si>
  <si>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</si>
  <si>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</si>
  <si>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</si>
  <si>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</si>
  <si>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</si>
  <si>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</si>
  <si>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</si>
  <si>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</si>
  <si>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</si>
  <si>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</si>
  <si>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</si>
  <si>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</si>
  <si>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</si>
  <si>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</si>
  <si>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</si>
  <si>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</si>
  <si>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</si>
  <si>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</si>
  <si>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</si>
  <si>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</si>
  <si>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</si>
  <si>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</si>
  <si>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</si>
  <si>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</si>
  <si>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</si>
  <si>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</si>
  <si>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</si>
  <si>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</si>
  <si>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</si>
  <si>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</si>
  <si>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</si>
  <si>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</si>
  <si>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</si>
  <si>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</si>
  <si>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</si>
  <si>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</si>
  <si>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</si>
  <si>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</si>
  <si>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</si>
  <si>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</si>
  <si>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</si>
  <si>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</si>
  <si>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</si>
  <si>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</si>
  <si>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</si>
  <si>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</si>
  <si>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</si>
  <si>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</si>
  <si>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</si>
  <si>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</si>
  <si>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</si>
  <si>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</si>
  <si>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</si>
  <si>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</si>
  <si>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</si>
  <si>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</si>
  <si>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</si>
  <si>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</si>
  <si>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</si>
  <si>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</si>
  <si>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</si>
  <si>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</si>
  <si>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</si>
  <si>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</si>
  <si>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</si>
  <si>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</si>
  <si>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</si>
  <si>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</si>
  <si>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</si>
  <si>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</si>
  <si>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</si>
  <si>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</si>
  <si>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</si>
  <si>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</si>
  <si>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</si>
  <si>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</si>
  <si>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</si>
  <si>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</si>
  <si>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</si>
  <si>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</si>
  <si>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</si>
  <si>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</si>
  <si>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</si>
  <si>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</si>
  <si>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</si>
  <si>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</si>
  <si>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</si>
  <si>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</si>
  <si>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</si>
  <si>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</si>
  <si>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</si>
  <si>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</si>
  <si>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</si>
  <si>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</si>
  <si>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</si>
  <si>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</si>
  <si>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</si>
  <si>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</si>
  <si>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</si>
  <si>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</si>
  <si>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</si>
  <si>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</si>
  <si>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</si>
  <si>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</si>
  <si>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</si>
  <si>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</si>
  <si>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</si>
  <si>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</si>
  <si>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</si>
  <si>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</si>
  <si>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</si>
  <si>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</si>
  <si>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</si>
  <si>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</si>
  <si>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</si>
  <si>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</si>
  <si>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</si>
  <si>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</si>
  <si>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</si>
  <si>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</si>
  <si>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</si>
  <si>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</si>
  <si>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</si>
  <si>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</si>
  <si>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</si>
  <si>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</si>
  <si>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</si>
  <si>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</si>
  <si>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</si>
  <si>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</si>
  <si>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</si>
  <si>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</si>
  <si>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</si>
  <si>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</si>
  <si>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</si>
  <si>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</si>
  <si>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</si>
  <si>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</si>
  <si>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</si>
  <si>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</si>
  <si>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</si>
  <si>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</si>
  <si>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</si>
  <si>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</si>
  <si>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</si>
  <si>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</si>
  <si>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</si>
  <si>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</si>
  <si>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</si>
  <si>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</si>
  <si>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</si>
  <si>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</si>
  <si>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</si>
  <si>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</si>
  <si>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</si>
  <si>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</si>
  <si>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</si>
  <si>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</si>
  <si>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</si>
  <si>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</si>
  <si>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</si>
  <si>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</si>
  <si>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</si>
  <si>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</si>
  <si>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</si>
  <si>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</si>
  <si>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</si>
  <si>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</si>
  <si>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</si>
  <si>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</si>
  <si>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</si>
  <si>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</si>
  <si>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</si>
  <si>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</si>
  <si>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</si>
  <si>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</si>
  <si>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</si>
  <si>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</si>
  <si>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</si>
  <si>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</si>
  <si>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</si>
  <si>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</si>
  <si>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</si>
  <si>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</si>
  <si>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</si>
  <si>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</si>
  <si>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</si>
  <si>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</si>
  <si>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</si>
  <si>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</si>
  <si>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</si>
  <si>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</si>
  <si>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</si>
  <si>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</si>
  <si>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</si>
  <si>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</si>
  <si>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</si>
  <si>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</si>
  <si>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</si>
  <si>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</si>
  <si>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</si>
  <si>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</si>
  <si>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</si>
  <si>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</si>
  <si>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</si>
  <si>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</si>
  <si>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</si>
  <si>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</si>
  <si>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</si>
  <si>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</si>
  <si>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</si>
  <si>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</si>
  <si>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</si>
  <si>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</si>
  <si>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</si>
  <si>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</si>
  <si>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</si>
  <si>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</si>
  <si>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</si>
  <si>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</si>
  <si>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</si>
  <si>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</si>
  <si>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</si>
  <si>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</si>
  <si>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</si>
  <si>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</si>
  <si>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</si>
  <si>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</si>
  <si>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</si>
  <si>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</si>
  <si>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</si>
  <si>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</si>
  <si>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</si>
  <si>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</si>
  <si>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</si>
  <si>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</si>
  <si>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</si>
  <si>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</si>
  <si>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</si>
  <si>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</si>
  <si>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</si>
  <si>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</si>
  <si>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</si>
  <si>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</si>
  <si>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</si>
  <si>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</si>
  <si>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</si>
  <si>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</si>
  <si>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</si>
  <si>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</si>
  <si>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</si>
  <si>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</si>
  <si>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</si>
  <si>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</si>
  <si>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</si>
  <si>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</si>
  <si>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</si>
  <si>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</si>
  <si>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</si>
  <si>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</si>
  <si>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</si>
  <si>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</si>
  <si>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</si>
  <si>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</si>
  <si>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</si>
  <si>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</si>
  <si>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</si>
  <si>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</si>
  <si>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</si>
  <si>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</si>
  <si>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</si>
  <si>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</si>
  <si>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</si>
  <si>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</si>
  <si>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</si>
  <si>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</si>
  <si>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</si>
  <si>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</si>
  <si>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</si>
  <si>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</si>
  <si>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</si>
  <si>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</si>
  <si>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</si>
  <si>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</si>
  <si>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</si>
  <si>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</si>
  <si>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</si>
  <si>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</si>
  <si>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</si>
  <si>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</si>
  <si>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</si>
  <si>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</si>
  <si>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</si>
  <si>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</si>
  <si>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</si>
  <si>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</si>
  <si>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</si>
  <si>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</si>
  <si>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</si>
  <si>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</si>
  <si>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</si>
  <si>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</si>
  <si>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</si>
  <si>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762620-557</t>
  </si>
  <si>
    <t>ICBFCA19004342020</t>
  </si>
  <si>
    <t>Fomentar el fortalecimiento familiar y comunitario de los pueblos étnicos, través de acciones que recuperen y afiancen sus valores culturales y apoyen la producción de aliemntos para autocunsumo con el fin de contribuir a su pervivencia, asu desarrollo autonimo y a su inclusión social.</t>
  </si>
  <si>
    <t>Leycer Esther Bermudez Mosquera</t>
  </si>
  <si>
    <t>Carrera 11 #17N-98</t>
  </si>
  <si>
    <t>3152488346</t>
  </si>
  <si>
    <t>Calle 78N # 9-198 - Interior 115A</t>
  </si>
  <si>
    <t>fundacionliceocomercial@gmail.com</t>
  </si>
  <si>
    <t>Instituto Colombiano de Binestar Familiar - ICBF</t>
  </si>
  <si>
    <t>MEN</t>
  </si>
  <si>
    <t>535-2007</t>
  </si>
  <si>
    <t>143-2008</t>
  </si>
  <si>
    <t>261-2009</t>
  </si>
  <si>
    <t>FPI 19 099 2009</t>
  </si>
  <si>
    <t>19262015-032</t>
  </si>
  <si>
    <t>19262016-212</t>
  </si>
  <si>
    <t>19262016-220</t>
  </si>
  <si>
    <t>19262018-324</t>
  </si>
  <si>
    <t>19262017-548</t>
  </si>
  <si>
    <t>19262018-146</t>
  </si>
  <si>
    <t>Prestar el servicio de atención, educación inicial y cuidado a niñas, niños menores de cinco años (5) o hasta su ingreso al grado de transición</t>
  </si>
  <si>
    <t>Prestar el servicio de atención, educación inicial y cuidado a niñas, niños menores de cinco años (5) o hasta su ingreso al</t>
  </si>
  <si>
    <t>Prestar el servicio desarrollo infantil en medio familiar, de conformidad con el Manual Operativo de la Modalidad, y las directrices establecidas por el ICBF</t>
  </si>
  <si>
    <t>2021-19-2</t>
  </si>
  <si>
    <t>2111478</t>
  </si>
  <si>
    <t>Prestar atencion integral en educación inicial, cuidado y nutrición  a los niños, niñas menores de 5 años en condiciones de vulnerabilidad vinculados al programa de atencion inicial a la primera infancia- PAIPI a través de propuestas de intervención oportunas y de calidad.</t>
  </si>
  <si>
    <t>19262018-073</t>
  </si>
  <si>
    <t>EJECUTAR LA MODALIDAD FAMILIAS CON BIENESTAR PARA LA PAZ, CUYO OBJETIVO ES “POTENCIAR CAPACIDADES INDIVIDUALES Y COLECTIVAS CON FAMILIAS EN SITUACION DE VULNERABILIDAD, A TRAVES DE UNA INTERVENCION PSICOSOCIAL QUE CONLLEVA ACCIONES DE APRENDIZAJE-EDUCACION, DE FACILITACIÓN Y DE GESTIÓN DE REDES PARA FOMENTAR EL DESARROLLO FAMILIAR Y LA CONVIVENCIA ARMONICA”.</t>
  </si>
  <si>
    <t xml:space="preserve">LA MODALIDAD FAMILIAS CON BIENESTAR PARA LA PAZ, CUYO OBJETIVO ES “POTENCIAR CAPACIDADES INDIVIDUALES Y COLECTIVAS CON FAMILIAS EN SITUACION DE VULNERABILIDAD, A TRAVES DE UNA INTERVENCION PSICOSOCIAL QUE CONLLEVA ACCIONES DE APRENDIZAJE-EDUCACION, DE FACILITACIÓN Y DE GESTIÓN DE REDES PARA FOMENTAR EL DESARROLLO FAMILIAR Y LA CONVIVENCIA ARMONICA”.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</si>
</sst>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L49" zoomScale="85" zoomScaleNormal="85" zoomScaleSheetLayoutView="40" zoomScalePageLayoutView="40" workbookViewId="0">
      <selection activeCell="O61" sqref="O6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2700</v>
      </c>
      <c r="D15" s="35"/>
      <c r="E15" s="35"/>
      <c r="F15" s="5"/>
      <c r="G15" s="32" t="s">
        <v>1168</v>
      </c>
      <c r="H15" s="103" t="s">
        <v>421</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800181797</v>
      </c>
      <c r="C20" s="5"/>
      <c r="D20" s="73"/>
      <c r="E20" s="5"/>
      <c r="F20" s="5"/>
      <c r="G20" s="5"/>
      <c r="H20" s="242"/>
      <c r="I20" s="148" t="s">
        <v>421</v>
      </c>
      <c r="J20" s="149" t="s">
        <v>426</v>
      </c>
      <c r="K20" s="150">
        <v>2986606920</v>
      </c>
      <c r="L20" s="151">
        <v>44197</v>
      </c>
      <c r="M20" s="151">
        <v>44561</v>
      </c>
      <c r="N20" s="134">
        <f>+(M20-L20)/30</f>
        <v>12.133333333333333</v>
      </c>
      <c r="O20" s="137"/>
      <c r="U20" s="133"/>
      <c r="V20" s="105">
        <f ca="1">NOW()</f>
        <v>44201.51339803241</v>
      </c>
      <c r="W20" s="105">
        <f ca="1">NOW()</f>
        <v>44201.51339803241</v>
      </c>
    </row>
    <row r="21" spans="1:23" ht="30" customHeight="1" outlineLevel="1" x14ac:dyDescent="0.25">
      <c r="A21" s="9"/>
      <c r="B21" s="71"/>
      <c r="C21" s="5"/>
      <c r="D21" s="5"/>
      <c r="E21" s="5"/>
      <c r="F21" s="5"/>
      <c r="G21" s="5"/>
      <c r="H21" s="70"/>
      <c r="I21" s="148" t="s">
        <v>421</v>
      </c>
      <c r="J21" s="149" t="s">
        <v>452</v>
      </c>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LICEO COMERCIAL CIUDAD DE EL BORDO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2685</v>
      </c>
      <c r="C48" s="112" t="s">
        <v>31</v>
      </c>
      <c r="D48" s="110" t="s">
        <v>2687</v>
      </c>
      <c r="E48" s="144">
        <v>39302</v>
      </c>
      <c r="F48" s="144">
        <v>39430</v>
      </c>
      <c r="G48" s="159">
        <f>IF(AND(E48&lt;&gt;"",F48&lt;&gt;""),((F48-E48)/30),"")</f>
        <v>4.2666666666666666</v>
      </c>
      <c r="H48" s="121" t="s">
        <v>2697</v>
      </c>
      <c r="I48" s="113" t="s">
        <v>421</v>
      </c>
      <c r="J48" s="113" t="s">
        <v>452</v>
      </c>
      <c r="K48" s="115">
        <v>1703450994</v>
      </c>
      <c r="L48" s="114" t="s">
        <v>1148</v>
      </c>
      <c r="M48" s="116">
        <v>1</v>
      </c>
      <c r="N48" s="114" t="s">
        <v>27</v>
      </c>
      <c r="O48" s="114" t="s">
        <v>1148</v>
      </c>
      <c r="P48" s="78"/>
    </row>
    <row r="49" spans="1:16" s="6" customFormat="1" ht="24.75" customHeight="1" x14ac:dyDescent="0.25">
      <c r="A49" s="142">
        <v>2</v>
      </c>
      <c r="B49" s="121" t="s">
        <v>2685</v>
      </c>
      <c r="C49" s="112" t="s">
        <v>31</v>
      </c>
      <c r="D49" s="110" t="s">
        <v>2688</v>
      </c>
      <c r="E49" s="144">
        <v>39590</v>
      </c>
      <c r="F49" s="144">
        <v>39804</v>
      </c>
      <c r="G49" s="159">
        <f t="shared" ref="G49:G50" si="2">IF(AND(E49&lt;&gt;"",F49&lt;&gt;""),((F49-E49)/30),"")</f>
        <v>7.1333333333333337</v>
      </c>
      <c r="H49" s="121" t="s">
        <v>2697</v>
      </c>
      <c r="I49" s="113" t="s">
        <v>421</v>
      </c>
      <c r="J49" s="113" t="s">
        <v>452</v>
      </c>
      <c r="K49" s="115">
        <v>1830174720</v>
      </c>
      <c r="L49" s="114" t="s">
        <v>1148</v>
      </c>
      <c r="M49" s="116">
        <v>1</v>
      </c>
      <c r="N49" s="114" t="s">
        <v>27</v>
      </c>
      <c r="O49" s="114" t="s">
        <v>1148</v>
      </c>
      <c r="P49" s="78"/>
    </row>
    <row r="50" spans="1:16" s="6" customFormat="1" ht="24.75" customHeight="1" x14ac:dyDescent="0.25">
      <c r="A50" s="142">
        <v>3</v>
      </c>
      <c r="B50" s="121" t="s">
        <v>2685</v>
      </c>
      <c r="C50" s="112" t="s">
        <v>31</v>
      </c>
      <c r="D50" s="110" t="s">
        <v>2689</v>
      </c>
      <c r="E50" s="144">
        <v>39910</v>
      </c>
      <c r="F50" s="144">
        <v>40031</v>
      </c>
      <c r="G50" s="159">
        <f t="shared" si="2"/>
        <v>4.0333333333333332</v>
      </c>
      <c r="H50" s="118" t="s">
        <v>2697</v>
      </c>
      <c r="I50" s="113" t="s">
        <v>421</v>
      </c>
      <c r="J50" s="113" t="s">
        <v>422</v>
      </c>
      <c r="K50" s="115">
        <v>1391462000</v>
      </c>
      <c r="L50" s="114" t="s">
        <v>1148</v>
      </c>
      <c r="M50" s="116">
        <v>1</v>
      </c>
      <c r="N50" s="114" t="s">
        <v>27</v>
      </c>
      <c r="O50" s="114" t="s">
        <v>1148</v>
      </c>
      <c r="P50" s="78"/>
    </row>
    <row r="51" spans="1:16" s="6" customFormat="1" ht="24.75" customHeight="1" outlineLevel="1" x14ac:dyDescent="0.25">
      <c r="A51" s="142">
        <v>4</v>
      </c>
      <c r="B51" s="111" t="s">
        <v>2686</v>
      </c>
      <c r="C51" s="112" t="s">
        <v>31</v>
      </c>
      <c r="D51" s="110" t="s">
        <v>2690</v>
      </c>
      <c r="E51" s="144">
        <v>40196</v>
      </c>
      <c r="F51" s="144">
        <v>40527</v>
      </c>
      <c r="G51" s="159">
        <f t="shared" ref="G51:G107" si="3">IF(AND(E51&lt;&gt;"",F51&lt;&gt;""),((F51-E51)/30),"")</f>
        <v>11.033333333333333</v>
      </c>
      <c r="H51" s="121" t="s">
        <v>2697</v>
      </c>
      <c r="I51" s="113" t="s">
        <v>421</v>
      </c>
      <c r="J51" s="113" t="s">
        <v>452</v>
      </c>
      <c r="K51" s="115">
        <v>2623545222</v>
      </c>
      <c r="L51" s="114" t="s">
        <v>1148</v>
      </c>
      <c r="M51" s="116">
        <v>1</v>
      </c>
      <c r="N51" s="114" t="s">
        <v>27</v>
      </c>
      <c r="O51" s="114" t="s">
        <v>1148</v>
      </c>
      <c r="P51" s="78"/>
    </row>
    <row r="52" spans="1:16" s="7" customFormat="1" ht="24.75" customHeight="1" outlineLevel="1" x14ac:dyDescent="0.25">
      <c r="A52" s="143">
        <v>5</v>
      </c>
      <c r="B52" s="121" t="s">
        <v>2685</v>
      </c>
      <c r="C52" s="112" t="s">
        <v>31</v>
      </c>
      <c r="D52" s="110" t="s">
        <v>2691</v>
      </c>
      <c r="E52" s="144">
        <v>42019</v>
      </c>
      <c r="F52" s="144">
        <v>42363</v>
      </c>
      <c r="G52" s="159">
        <f t="shared" si="3"/>
        <v>11.466666666666667</v>
      </c>
      <c r="H52" s="118" t="s">
        <v>2697</v>
      </c>
      <c r="I52" s="113" t="s">
        <v>421</v>
      </c>
      <c r="J52" s="113" t="s">
        <v>422</v>
      </c>
      <c r="K52" s="115">
        <v>835312400</v>
      </c>
      <c r="L52" s="114" t="s">
        <v>1148</v>
      </c>
      <c r="M52" s="116">
        <v>1</v>
      </c>
      <c r="N52" s="114" t="s">
        <v>27</v>
      </c>
      <c r="O52" s="114" t="s">
        <v>26</v>
      </c>
      <c r="P52" s="79"/>
    </row>
    <row r="53" spans="1:16" s="7" customFormat="1" ht="24.75" customHeight="1" outlineLevel="1" x14ac:dyDescent="0.25">
      <c r="A53" s="143">
        <v>6</v>
      </c>
      <c r="B53" s="121" t="s">
        <v>2685</v>
      </c>
      <c r="C53" s="112" t="s">
        <v>31</v>
      </c>
      <c r="D53" s="110" t="s">
        <v>2692</v>
      </c>
      <c r="E53" s="144">
        <v>42401</v>
      </c>
      <c r="F53" s="144">
        <v>42674</v>
      </c>
      <c r="G53" s="159">
        <f t="shared" si="3"/>
        <v>9.1</v>
      </c>
      <c r="H53" s="118" t="s">
        <v>2697</v>
      </c>
      <c r="I53" s="113" t="s">
        <v>421</v>
      </c>
      <c r="J53" s="113" t="s">
        <v>422</v>
      </c>
      <c r="K53" s="115">
        <v>855654300</v>
      </c>
      <c r="L53" s="114" t="s">
        <v>1148</v>
      </c>
      <c r="M53" s="116">
        <v>1</v>
      </c>
      <c r="N53" s="114" t="s">
        <v>27</v>
      </c>
      <c r="O53" s="114" t="s">
        <v>26</v>
      </c>
      <c r="P53" s="79"/>
    </row>
    <row r="54" spans="1:16" s="7" customFormat="1" ht="24.75" customHeight="1" outlineLevel="1" x14ac:dyDescent="0.25">
      <c r="A54" s="143">
        <v>7</v>
      </c>
      <c r="B54" s="121" t="s">
        <v>2685</v>
      </c>
      <c r="C54" s="112" t="s">
        <v>31</v>
      </c>
      <c r="D54" s="110" t="s">
        <v>2693</v>
      </c>
      <c r="E54" s="144">
        <v>42810</v>
      </c>
      <c r="F54" s="144">
        <v>43084</v>
      </c>
      <c r="G54" s="159">
        <f t="shared" si="3"/>
        <v>9.1333333333333329</v>
      </c>
      <c r="H54" s="121" t="s">
        <v>2697</v>
      </c>
      <c r="I54" s="113" t="s">
        <v>421</v>
      </c>
      <c r="J54" s="113" t="s">
        <v>422</v>
      </c>
      <c r="K54" s="117">
        <v>1723489920</v>
      </c>
      <c r="L54" s="114" t="s">
        <v>1148</v>
      </c>
      <c r="M54" s="116">
        <v>1</v>
      </c>
      <c r="N54" s="114" t="s">
        <v>27</v>
      </c>
      <c r="O54" s="114" t="s">
        <v>26</v>
      </c>
      <c r="P54" s="79"/>
    </row>
    <row r="55" spans="1:16" s="7" customFormat="1" ht="24.75" customHeight="1" outlineLevel="1" x14ac:dyDescent="0.25">
      <c r="A55" s="143">
        <v>8</v>
      </c>
      <c r="B55" s="121" t="s">
        <v>2685</v>
      </c>
      <c r="C55" s="112" t="s">
        <v>31</v>
      </c>
      <c r="D55" s="110" t="s">
        <v>2694</v>
      </c>
      <c r="E55" s="144">
        <v>43405</v>
      </c>
      <c r="F55" s="144">
        <v>43434</v>
      </c>
      <c r="G55" s="159">
        <f t="shared" si="3"/>
        <v>0.96666666666666667</v>
      </c>
      <c r="H55" s="121" t="s">
        <v>2698</v>
      </c>
      <c r="I55" s="113" t="s">
        <v>421</v>
      </c>
      <c r="J55" s="113" t="s">
        <v>422</v>
      </c>
      <c r="K55" s="117">
        <v>89025192</v>
      </c>
      <c r="L55" s="114" t="s">
        <v>1148</v>
      </c>
      <c r="M55" s="116">
        <v>1</v>
      </c>
      <c r="N55" s="114" t="s">
        <v>27</v>
      </c>
      <c r="O55" s="114" t="s">
        <v>26</v>
      </c>
      <c r="P55" s="79"/>
    </row>
    <row r="56" spans="1:16" s="7" customFormat="1" ht="24.75" customHeight="1" outlineLevel="1" x14ac:dyDescent="0.25">
      <c r="A56" s="143">
        <v>9</v>
      </c>
      <c r="B56" s="121" t="s">
        <v>2685</v>
      </c>
      <c r="C56" s="112" t="s">
        <v>31</v>
      </c>
      <c r="D56" s="110" t="s">
        <v>2695</v>
      </c>
      <c r="E56" s="144">
        <v>43124</v>
      </c>
      <c r="F56" s="144">
        <v>43434</v>
      </c>
      <c r="G56" s="159">
        <f t="shared" si="3"/>
        <v>10.333333333333334</v>
      </c>
      <c r="H56" s="121" t="s">
        <v>2698</v>
      </c>
      <c r="I56" s="113" t="s">
        <v>421</v>
      </c>
      <c r="J56" s="113" t="s">
        <v>422</v>
      </c>
      <c r="K56" s="117">
        <v>824740630</v>
      </c>
      <c r="L56" s="114" t="s">
        <v>1148</v>
      </c>
      <c r="M56" s="116">
        <v>1</v>
      </c>
      <c r="N56" s="114" t="s">
        <v>27</v>
      </c>
      <c r="O56" s="114" t="s">
        <v>26</v>
      </c>
      <c r="P56" s="79"/>
    </row>
    <row r="57" spans="1:16" s="7" customFormat="1" ht="24.75" customHeight="1" outlineLevel="1" x14ac:dyDescent="0.25">
      <c r="A57" s="143">
        <v>10</v>
      </c>
      <c r="B57" s="121" t="s">
        <v>2685</v>
      </c>
      <c r="C57" s="65" t="s">
        <v>31</v>
      </c>
      <c r="D57" s="63" t="s">
        <v>2696</v>
      </c>
      <c r="E57" s="144">
        <v>43119</v>
      </c>
      <c r="F57" s="144">
        <v>43373</v>
      </c>
      <c r="G57" s="159">
        <f t="shared" si="3"/>
        <v>8.4666666666666668</v>
      </c>
      <c r="H57" s="121" t="s">
        <v>2699</v>
      </c>
      <c r="I57" s="63" t="s">
        <v>421</v>
      </c>
      <c r="J57" s="63" t="s">
        <v>422</v>
      </c>
      <c r="K57" s="66">
        <v>1023841357</v>
      </c>
      <c r="L57" s="65" t="s">
        <v>1148</v>
      </c>
      <c r="M57" s="67">
        <v>1</v>
      </c>
      <c r="N57" s="65" t="s">
        <v>27</v>
      </c>
      <c r="O57" s="65" t="s">
        <v>26</v>
      </c>
      <c r="P57" s="79"/>
    </row>
    <row r="58" spans="1:16" s="7" customFormat="1" ht="24.75" customHeight="1" outlineLevel="1" x14ac:dyDescent="0.25">
      <c r="A58" s="143">
        <v>11</v>
      </c>
      <c r="B58" s="64" t="s">
        <v>2685</v>
      </c>
      <c r="C58" s="65" t="s">
        <v>31</v>
      </c>
      <c r="D58" s="63" t="s">
        <v>2701</v>
      </c>
      <c r="E58" s="144">
        <v>40787</v>
      </c>
      <c r="F58" s="144">
        <v>41047</v>
      </c>
      <c r="G58" s="159">
        <f t="shared" si="3"/>
        <v>8.6666666666666661</v>
      </c>
      <c r="H58" s="64" t="s">
        <v>2702</v>
      </c>
      <c r="I58" s="63" t="s">
        <v>421</v>
      </c>
      <c r="J58" s="63" t="s">
        <v>452</v>
      </c>
      <c r="K58" s="66">
        <v>88822856</v>
      </c>
      <c r="L58" s="65" t="s">
        <v>1148</v>
      </c>
      <c r="M58" s="67">
        <v>1</v>
      </c>
      <c r="N58" s="65" t="s">
        <v>27</v>
      </c>
      <c r="O58" s="65" t="s">
        <v>1148</v>
      </c>
      <c r="P58" s="79"/>
    </row>
    <row r="59" spans="1:16" s="7" customFormat="1" ht="24.75" customHeight="1" outlineLevel="1" x14ac:dyDescent="0.25">
      <c r="A59" s="143">
        <v>12</v>
      </c>
      <c r="B59" s="64" t="s">
        <v>2685</v>
      </c>
      <c r="C59" s="65" t="s">
        <v>31</v>
      </c>
      <c r="D59" s="63" t="s">
        <v>2703</v>
      </c>
      <c r="E59" s="144">
        <v>43111</v>
      </c>
      <c r="F59" s="144">
        <v>43382</v>
      </c>
      <c r="G59" s="159">
        <f t="shared" si="3"/>
        <v>9.0333333333333332</v>
      </c>
      <c r="H59" s="64" t="s">
        <v>2704</v>
      </c>
      <c r="I59" s="63" t="s">
        <v>421</v>
      </c>
      <c r="J59" s="63" t="s">
        <v>422</v>
      </c>
      <c r="K59" s="66">
        <v>1297917080</v>
      </c>
      <c r="L59" s="65" t="s">
        <v>1148</v>
      </c>
      <c r="M59" s="67">
        <v>1</v>
      </c>
      <c r="N59" s="65" t="s">
        <v>27</v>
      </c>
      <c r="O59" s="65" t="s">
        <v>1148</v>
      </c>
      <c r="P59" s="79"/>
    </row>
    <row r="60" spans="1:16" s="7" customFormat="1" ht="24.75" customHeight="1" outlineLevel="1" x14ac:dyDescent="0.25">
      <c r="A60" s="143">
        <v>13</v>
      </c>
      <c r="B60" s="64" t="s">
        <v>2685</v>
      </c>
      <c r="C60" s="65" t="s">
        <v>31</v>
      </c>
      <c r="D60" s="63" t="s">
        <v>2693</v>
      </c>
      <c r="E60" s="144">
        <v>42810</v>
      </c>
      <c r="F60" s="144">
        <v>43084</v>
      </c>
      <c r="G60" s="159">
        <f t="shared" si="3"/>
        <v>9.1333333333333329</v>
      </c>
      <c r="H60" s="64" t="s">
        <v>2705</v>
      </c>
      <c r="I60" s="63" t="s">
        <v>421</v>
      </c>
      <c r="J60" s="63" t="s">
        <v>422</v>
      </c>
      <c r="K60" s="66">
        <v>1723490000</v>
      </c>
      <c r="L60" s="65" t="s">
        <v>1148</v>
      </c>
      <c r="M60" s="67">
        <v>1</v>
      </c>
      <c r="N60" s="65" t="s">
        <v>27</v>
      </c>
      <c r="O60" s="65" t="s">
        <v>1148</v>
      </c>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2677</v>
      </c>
      <c r="E114" s="144">
        <v>44044</v>
      </c>
      <c r="F114" s="144">
        <v>44196</v>
      </c>
      <c r="G114" s="159">
        <f>IF(AND(E114&lt;&gt;"",F114&lt;&gt;""),((F114-E114)/30),"")</f>
        <v>5.0666666666666664</v>
      </c>
      <c r="H114" s="121" t="s">
        <v>2679</v>
      </c>
      <c r="I114" s="120" t="s">
        <v>1155</v>
      </c>
      <c r="J114" s="120" t="s">
        <v>1035</v>
      </c>
      <c r="K114" s="122">
        <v>210000000</v>
      </c>
      <c r="L114" s="100">
        <f>+IF(AND(K114&gt;0,O114="Ejecución"),(K114/877802)*Tabla28[[#This Row],[% participación]],IF(AND(K114&gt;0,O114&lt;&gt;"Ejecución"),"-",""))</f>
        <v>239.23390468465553</v>
      </c>
      <c r="M114" s="123" t="s">
        <v>1148</v>
      </c>
      <c r="N114" s="172">
        <v>1</v>
      </c>
      <c r="O114" s="161" t="s">
        <v>1150</v>
      </c>
      <c r="P114" s="78"/>
    </row>
    <row r="115" spans="1:16" s="6" customFormat="1" ht="24.75" customHeight="1" x14ac:dyDescent="0.25">
      <c r="A115" s="142">
        <v>2</v>
      </c>
      <c r="B115" s="160" t="s">
        <v>2664</v>
      </c>
      <c r="C115" s="162" t="s">
        <v>31</v>
      </c>
      <c r="D115" s="63" t="s">
        <v>2678</v>
      </c>
      <c r="E115" s="144">
        <v>44063</v>
      </c>
      <c r="F115" s="144">
        <v>44196</v>
      </c>
      <c r="G115" s="159">
        <f t="shared" ref="G115:G116" si="4">IF(AND(E115&lt;&gt;"",F115&lt;&gt;""),((F115-E115)/30),"")</f>
        <v>4.4333333333333336</v>
      </c>
      <c r="H115" s="64" t="s">
        <v>2679</v>
      </c>
      <c r="I115" s="63" t="s">
        <v>421</v>
      </c>
      <c r="J115" s="63" t="s">
        <v>439</v>
      </c>
      <c r="K115" s="68">
        <v>114456000</v>
      </c>
      <c r="L115" s="100">
        <f>+IF(AND(K115&gt;0,O115="Ejecución"),(K115/877802)*Tabla28[[#This Row],[% participación]],IF(AND(K115&gt;0,O115&lt;&gt;"Ejecución"),"-",""))</f>
        <v>130.38931330755682</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1E-3</v>
      </c>
      <c r="G179" s="164">
        <f>IF(F179&gt;0,SUM(E179+F179),"")</f>
        <v>2.1000000000000001E-2</v>
      </c>
      <c r="H179" s="5"/>
      <c r="I179" s="190" t="s">
        <v>2670</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2.1000000000000001E-2</v>
      </c>
      <c r="D185" s="91" t="s">
        <v>2628</v>
      </c>
      <c r="E185" s="94">
        <f>+(C185*SUM(K20:K35))</f>
        <v>62718745.32</v>
      </c>
      <c r="F185" s="92"/>
      <c r="G185" s="93"/>
      <c r="H185" s="88"/>
      <c r="I185" s="90" t="s">
        <v>2627</v>
      </c>
      <c r="J185" s="165">
        <f>+SUM(M179:M183)</f>
        <v>0.02</v>
      </c>
      <c r="K185" s="235" t="s">
        <v>2628</v>
      </c>
      <c r="L185" s="235"/>
      <c r="M185" s="94">
        <f>+J185*(SUM(K20:K35))</f>
        <v>59732138.399999999</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34302</v>
      </c>
      <c r="D193" s="5"/>
      <c r="E193" s="125">
        <v>302</v>
      </c>
      <c r="F193" s="5"/>
      <c r="G193" s="5"/>
      <c r="H193" s="146" t="s">
        <v>2680</v>
      </c>
      <c r="J193" s="5"/>
      <c r="K193" s="126">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2681</v>
      </c>
      <c r="J211" s="27" t="s">
        <v>2622</v>
      </c>
      <c r="K211" s="147" t="s">
        <v>2683</v>
      </c>
      <c r="L211" s="21"/>
      <c r="M211" s="21"/>
      <c r="N211" s="21"/>
      <c r="O211" s="8"/>
    </row>
    <row r="212" spans="1:15" x14ac:dyDescent="0.25">
      <c r="A212" s="9"/>
      <c r="B212" s="27" t="s">
        <v>2619</v>
      </c>
      <c r="C212" s="146" t="s">
        <v>2680</v>
      </c>
      <c r="D212" s="21"/>
      <c r="G212" s="27" t="s">
        <v>2621</v>
      </c>
      <c r="H212" s="147" t="s">
        <v>2682</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4fb10211-09fb-4e80-9f0b-184718d5d98c"/>
    <ds:schemaRef ds:uri="http://schemas.microsoft.com/office/2006/metadata/properties"/>
    <ds:schemaRef ds:uri="a65d333d-5b59-4810-bc94-b80d9325abbc"/>
    <ds:schemaRef ds:uri="http://purl.org/dc/terms/"/>
    <ds:schemaRef ds:uri="http://www.w3.org/XML/1998/namespace"/>
    <ds:schemaRef ds:uri="http://schemas.microsoft.com/office/2006/documentManagement/types"/>
    <ds:schemaRef ds:uri="http://schemas.microsoft.com/office/infopath/2007/PartnerControls"/>
    <ds:schemaRef ds:uri="http://purl.org/dc/dcmitype/"/>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Gustavo Legarda</cp:lastModifiedBy>
  <cp:lastPrinted>2020-11-20T15:12:35Z</cp:lastPrinted>
  <dcterms:created xsi:type="dcterms:W3CDTF">2020-10-14T21:57:42Z</dcterms:created>
  <dcterms:modified xsi:type="dcterms:W3CDTF">2021-01-05T17:19:24Z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