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Gustavo Legarda\Downloads\"/>
    </mc:Choice>
  </mc:AlternateContent>
  <xr:revisionPtr revIDLastSave="0" documentId="13_ncr:1_{42674776-D819-4AFA-9A40-EDEF3AF59CF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31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<sst xmlns="http://schemas.openxmlformats.org/spreadsheetml/2006/main" count="3112" uniqueCount="2702">
  <si>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</si>
  <si>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</si>
  <si>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</si>
  <si>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</si>
  <si>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</si>
  <si>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</si>
  <si>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</si>
  <si>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</si>
  <si>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</si>
  <si>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</si>
  <si>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</si>
  <si>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</si>
  <si>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</si>
  <si>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</si>
  <si>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</si>
  <si>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</si>
  <si>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</si>
  <si>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</si>
  <si>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</si>
  <si>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</si>
  <si>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</si>
  <si>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</si>
  <si>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</si>
  <si>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</si>
  <si>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</si>
  <si>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</si>
  <si>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</si>
  <si>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</si>
  <si>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</si>
  <si>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</si>
  <si>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</si>
  <si>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</si>
  <si>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</si>
  <si>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</si>
  <si>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</si>
  <si>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</si>
  <si>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</si>
  <si>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</si>
  <si>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</si>
  <si>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</si>
  <si>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</si>
  <si>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</si>
  <si>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</si>
  <si>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</si>
  <si>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</si>
  <si>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</si>
  <si>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</si>
  <si>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</si>
  <si>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</si>
  <si>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</si>
  <si>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</si>
  <si>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</si>
  <si>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</si>
  <si>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</si>
  <si>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</si>
  <si>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</si>
  <si>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</si>
  <si>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</si>
  <si>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</si>
  <si>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</si>
  <si>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</si>
  <si>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</si>
  <si>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</si>
  <si>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</si>
  <si>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</si>
  <si>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</si>
  <si>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</si>
  <si>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</si>
  <si>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</si>
  <si>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</si>
  <si>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</si>
  <si>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</si>
  <si>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</si>
  <si>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</si>
  <si>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</si>
  <si>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</si>
  <si>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</si>
  <si>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</si>
  <si>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</si>
  <si>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</si>
  <si>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</si>
  <si>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</si>
  <si>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</si>
  <si>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</si>
  <si>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</si>
  <si>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</si>
  <si>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</si>
  <si>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</si>
  <si>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</si>
  <si>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</si>
  <si>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</si>
  <si>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</si>
  <si>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</si>
  <si>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</si>
  <si>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</si>
  <si>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</si>
  <si>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</si>
  <si>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</si>
  <si>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</si>
  <si>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</si>
  <si>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</si>
  <si>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</si>
  <si>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</si>
  <si>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</si>
  <si>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</si>
  <si>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</si>
  <si>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</si>
  <si>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</si>
  <si>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</si>
  <si>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</si>
  <si>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</si>
  <si>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</si>
  <si>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</si>
  <si>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</si>
  <si>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</si>
  <si>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</si>
  <si>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</si>
  <si>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</si>
  <si>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</si>
  <si>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</si>
  <si>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</si>
  <si>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</si>
  <si>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</si>
  <si>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</si>
  <si>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</si>
  <si>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</si>
  <si>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</si>
  <si>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</si>
  <si>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</si>
  <si>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</si>
  <si>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</si>
  <si>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</si>
  <si>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</si>
  <si>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</si>
  <si>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</si>
  <si>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</si>
  <si>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</si>
  <si>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</si>
  <si>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</si>
  <si>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</si>
  <si>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</si>
  <si>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</si>
  <si>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</si>
  <si>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</si>
  <si>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</si>
  <si>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</si>
  <si>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</si>
  <si>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</si>
  <si>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</si>
  <si>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</si>
  <si>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</si>
  <si>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</si>
  <si>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</si>
  <si>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</si>
  <si>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</si>
  <si>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</si>
  <si>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</si>
  <si>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</si>
  <si>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</si>
  <si>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</si>
  <si>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</si>
  <si>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</si>
  <si>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</si>
  <si>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</si>
  <si>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</si>
  <si>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</si>
  <si>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</si>
  <si>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</si>
  <si>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</si>
  <si>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</si>
  <si>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</si>
  <si>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</si>
  <si>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</si>
  <si>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</si>
  <si>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</si>
  <si>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</si>
  <si>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</si>
  <si>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</si>
  <si>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</si>
  <si>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</si>
  <si>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</si>
  <si>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</si>
  <si>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</si>
  <si>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</si>
  <si>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</si>
  <si>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</si>
  <si>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</si>
  <si>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</si>
  <si>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</si>
  <si>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</si>
  <si>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</si>
  <si>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</si>
  <si>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</si>
  <si>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</si>
  <si>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</si>
  <si>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</si>
  <si>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</si>
  <si>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</si>
  <si>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</si>
  <si>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</si>
  <si>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</si>
  <si>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</si>
  <si>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</si>
  <si>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</si>
  <si>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</si>
  <si>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</si>
  <si>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</si>
  <si>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</si>
  <si>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</si>
  <si>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</si>
  <si>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</si>
  <si>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</si>
  <si>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</si>
  <si>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</si>
  <si>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</si>
  <si>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</si>
  <si>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</si>
  <si>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</si>
  <si>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</si>
  <si>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</si>
  <si>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</si>
  <si>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</si>
  <si>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</si>
  <si>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</si>
  <si>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</si>
  <si>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</si>
  <si>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</si>
  <si>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</si>
  <si>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</si>
  <si>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</si>
  <si>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</si>
  <si>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</si>
  <si>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</si>
  <si>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</si>
  <si>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</si>
  <si>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</si>
  <si>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</si>
  <si>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</si>
  <si>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</si>
  <si>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</si>
  <si>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</si>
  <si>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</si>
  <si>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</si>
  <si>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</si>
  <si>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</si>
  <si>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</si>
  <si>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</si>
  <si>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</si>
  <si>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</si>
  <si>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</si>
  <si>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</si>
  <si>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</si>
  <si>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</si>
  <si>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</si>
  <si>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</si>
  <si>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</si>
  <si>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</si>
  <si>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</si>
  <si>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</si>
  <si>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</si>
  <si>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</si>
  <si>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</si>
  <si>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</si>
  <si>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</si>
  <si>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</si>
  <si>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</si>
  <si>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</si>
  <si>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</si>
  <si>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</si>
  <si>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</si>
  <si>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</si>
  <si>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</si>
  <si>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</si>
  <si>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</si>
  <si>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</si>
  <si>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</si>
  <si>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</si>
  <si>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</si>
  <si>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</si>
  <si>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</si>
  <si>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</si>
  <si>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</si>
  <si>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</si>
  <si>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</si>
  <si>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</si>
  <si>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</si>
  <si>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</si>
  <si>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</si>
  <si>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</si>
  <si>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</si>
  <si>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</si>
  <si>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</si>
  <si>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</si>
  <si>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</si>
  <si>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</si>
  <si>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</si>
  <si>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</si>
  <si>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</si>
  <si>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</si>
  <si>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</si>
  <si>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</si>
  <si>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</si>
  <si>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</si>
  <si>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</si>
  <si>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</si>
  <si>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</si>
  <si>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</si>
  <si>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</si>
  <si>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</si>
  <si>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</si>
  <si>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</si>
  <si>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</si>
  <si>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</si>
  <si>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</si>
  <si>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</si>
  <si>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</si>
  <si>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</si>
  <si>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</si>
  <si>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</si>
  <si>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</si>
  <si>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</si>
  <si>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</si>
  <si>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</si>
  <si>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</si>
  <si>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</si>
  <si>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</si>
  <si>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</si>
  <si>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</si>
  <si>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</si>
  <si>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</si>
  <si>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</si>
  <si>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</si>
  <si>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</si>
  <si>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</si>
  <si>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</si>
  <si>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</si>
  <si>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</si>
  <si>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</si>
  <si>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</si>
  <si>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</si>
  <si>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</si>
  <si>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</si>
  <si>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</si>
  <si>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</si>
  <si>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</si>
  <si>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</si>
  <si>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</si>
  <si>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</si>
  <si>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</si>
  <si>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</si>
  <si>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</si>
  <si>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</si>
  <si>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</si>
  <si>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</si>
  <si>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</si>
  <si>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</si>
  <si>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</si>
  <si>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</si>
  <si>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</si>
  <si>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</si>
  <si>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</si>
  <si>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</si>
  <si>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</si>
  <si>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</si>
  <si>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</si>
  <si>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</si>
  <si>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</si>
  <si>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</si>
  <si>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</si>
  <si>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</si>
  <si>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</si>
  <si>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</si>
  <si>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</si>
  <si>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</si>
  <si>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</si>
  <si>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</si>
  <si>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</si>
  <si>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</si>
  <si>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</si>
  <si>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</si>
  <si>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</si>
  <si>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</si>
  <si>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</si>
  <si>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</si>
  <si>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</si>
  <si>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</si>
  <si>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</si>
  <si>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</si>
  <si>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</si>
  <si>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</si>
  <si>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</si>
  <si>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</si>
  <si>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</si>
  <si>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</si>
  <si>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</si>
  <si>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</si>
  <si>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</si>
  <si>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</si>
  <si>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</si>
  <si>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</si>
  <si>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</si>
  <si>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</si>
  <si>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</si>
  <si>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</si>
  <si>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</si>
  <si>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</si>
  <si>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</si>
  <si>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</si>
  <si>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</si>
  <si>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</si>
  <si>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</si>
  <si>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</si>
  <si>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</si>
  <si>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</si>
  <si>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</si>
  <si>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</si>
  <si>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</si>
  <si>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</si>
  <si>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</si>
  <si>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</si>
  <si>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</si>
  <si>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</si>
  <si>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</si>
  <si>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</si>
  <si>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</si>
  <si>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</si>
  <si>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</si>
  <si>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</si>
  <si>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</si>
  <si>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</si>
  <si>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</si>
  <si>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</si>
  <si>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</si>
  <si>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</si>
  <si>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</si>
  <si>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</si>
  <si>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</si>
  <si>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</si>
  <si>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</si>
  <si>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</si>
  <si>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</si>
  <si>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</si>
  <si>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</si>
  <si>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</si>
  <si>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</si>
  <si>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</si>
  <si>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</si>
  <si>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</si>
  <si>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</si>
  <si>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</si>
  <si>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</si>
  <si>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</si>
  <si>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</si>
  <si>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</si>
  <si>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</si>
  <si>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</si>
  <si>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</si>
  <si>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</si>
  <si>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</si>
  <si>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</si>
  <si>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</si>
  <si>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</si>
  <si>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</si>
  <si>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</si>
  <si>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</si>
  <si>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</si>
  <si>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</si>
  <si>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</si>
  <si>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</si>
  <si>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</si>
  <si>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</si>
  <si>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</si>
  <si>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</si>
  <si>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</si>
  <si>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</si>
  <si>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</si>
  <si>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</si>
  <si>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</si>
  <si>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</si>
  <si>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</si>
  <si>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</si>
  <si>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</si>
  <si>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</si>
  <si>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</si>
  <si>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</si>
  <si>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</si>
  <si>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</si>
  <si>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</si>
  <si>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</si>
  <si>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</si>
  <si>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</si>
  <si>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</si>
  <si>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</si>
  <si>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</si>
  <si>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</si>
  <si>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</si>
  <si>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</si>
  <si>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</si>
  <si>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</si>
  <si>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</si>
  <si>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</si>
  <si>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</si>
  <si>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</si>
  <si>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</si>
  <si>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</si>
  <si>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</si>
  <si>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</si>
  <si>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</si>
  <si>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</si>
  <si>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</si>
  <si>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</si>
  <si>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</si>
  <si>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</si>
  <si>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</si>
  <si>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</si>
  <si>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</si>
  <si>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</si>
  <si>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</si>
  <si>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</si>
  <si>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</si>
  <si>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</si>
  <si>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</si>
  <si>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</si>
  <si>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</si>
  <si>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</si>
  <si>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</si>
  <si>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</si>
  <si>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</si>
  <si>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</si>
  <si>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</si>
  <si>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</si>
  <si>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</si>
  <si>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</si>
  <si>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</si>
  <si>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</si>
  <si>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</si>
  <si>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</si>
  <si>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</si>
  <si>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</si>
  <si>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</si>
  <si>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</si>
  <si>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</si>
  <si>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</si>
  <si>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</si>
  <si>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</si>
  <si>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</si>
  <si>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</si>
  <si>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</si>
  <si>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</si>
  <si>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</si>
  <si>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</si>
  <si>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</si>
  <si>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</si>
  <si>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</si>
  <si>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</si>
  <si>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</si>
  <si>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</si>
  <si>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</si>
  <si>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</si>
  <si>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</si>
  <si>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</si>
  <si>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</si>
  <si>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</si>
  <si>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</si>
  <si>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</si>
  <si>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</si>
  <si>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</si>
  <si>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</si>
  <si>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</si>
  <si>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</si>
  <si>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</si>
  <si>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</si>
  <si>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</si>
  <si>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</si>
  <si>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</si>
  <si>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</si>
  <si>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</si>
  <si>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</si>
  <si>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</si>
  <si>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</si>
  <si>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</si>
  <si>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</si>
  <si>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</si>
  <si>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</si>
  <si>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</si>
  <si>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</si>
  <si>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</si>
  <si>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</si>
  <si>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</si>
  <si>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</si>
  <si>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</si>
  <si>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</si>
  <si>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</si>
  <si>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</si>
  <si>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</si>
  <si>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</si>
  <si>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</si>
  <si>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</si>
  <si>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</si>
  <si>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</si>
  <si>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</si>
  <si>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</si>
  <si>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</si>
  <si>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</si>
  <si>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</si>
  <si>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</si>
  <si>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</si>
  <si>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</si>
  <si>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</si>
  <si>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</si>
  <si>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</si>
  <si>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</si>
  <si>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</si>
  <si>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</si>
  <si>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</si>
  <si>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</si>
  <si>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</si>
  <si>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</si>
  <si>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</si>
  <si>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</si>
  <si>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</si>
  <si>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</si>
  <si>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</si>
  <si>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</si>
  <si>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</si>
  <si>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</si>
  <si>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</si>
  <si>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</si>
  <si>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</si>
  <si>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</si>
  <si>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</si>
  <si>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</si>
  <si>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</si>
  <si>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</si>
  <si>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</si>
  <si>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</si>
  <si>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</si>
  <si>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</si>
  <si>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</si>
  <si>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</si>
  <si>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</si>
  <si>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</si>
  <si>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</si>
  <si>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</si>
  <si>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</si>
  <si>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</si>
  <si>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</si>
  <si>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</si>
  <si>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</si>
  <si>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</si>
  <si>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</si>
  <si>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</si>
  <si>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</si>
  <si>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</si>
  <si>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</si>
  <si>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</si>
  <si>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</si>
  <si>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</si>
  <si>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</si>
  <si>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</si>
  <si>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</si>
  <si>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</si>
  <si>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</si>
  <si>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</si>
  <si>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</si>
  <si>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</si>
  <si>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</si>
  <si>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</si>
  <si>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</si>
  <si>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</si>
  <si>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</si>
  <si>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</si>
  <si>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</si>
  <si>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</si>
  <si>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</si>
  <si>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</si>
  <si>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</si>
  <si>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</si>
  <si>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</si>
  <si>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</si>
  <si>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</si>
  <si>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</si>
  <si>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</si>
  <si>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</si>
  <si>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</si>
  <si>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</si>
  <si>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</si>
  <si>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</si>
  <si>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</si>
  <si>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</si>
  <si>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</si>
  <si>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</si>
  <si>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</si>
  <si>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</si>
  <si>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</si>
  <si>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</si>
  <si>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</si>
  <si>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</si>
  <si>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</si>
  <si>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</si>
  <si>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</si>
  <si>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</si>
  <si>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</si>
  <si>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</si>
  <si>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</si>
  <si>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</si>
  <si>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</si>
  <si>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</si>
  <si>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</si>
  <si>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</si>
  <si>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</si>
  <si>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</si>
  <si>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</si>
  <si>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</si>
  <si>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</si>
  <si>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</si>
  <si>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</si>
  <si>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</si>
  <si>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</si>
  <si>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</si>
  <si>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</si>
  <si>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</si>
  <si>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</si>
  <si>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</si>
  <si>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</si>
  <si>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</si>
  <si>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</si>
  <si>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</si>
  <si>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</si>
  <si>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</si>
  <si>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</si>
  <si>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</si>
  <si>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</si>
  <si>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</si>
  <si>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</si>
  <si>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</si>
  <si>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</si>
  <si>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</si>
  <si>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</si>
  <si>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</si>
  <si>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</si>
  <si>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</si>
  <si>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</si>
  <si>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</si>
  <si>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</si>
  <si>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</si>
  <si>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</si>
  <si>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</si>
  <si>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</si>
  <si>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</si>
  <si>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</si>
  <si>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</si>
  <si>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</si>
  <si>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</si>
  <si>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</si>
  <si>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</si>
  <si>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</si>
  <si>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</si>
  <si>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</si>
  <si>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</si>
  <si>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</si>
  <si>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</si>
  <si>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</si>
  <si>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</si>
  <si>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</si>
  <si>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</si>
  <si>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</si>
  <si>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</si>
  <si>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</si>
  <si>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</si>
  <si>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</si>
  <si>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</si>
  <si>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</si>
  <si>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</si>
  <si>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</si>
  <si>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</si>
  <si>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</si>
  <si>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</si>
  <si>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</si>
  <si>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</si>
  <si>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</si>
  <si>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</si>
  <si>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</si>
  <si>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</si>
  <si>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</si>
  <si>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</si>
  <si>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</si>
  <si>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</si>
  <si>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</si>
  <si>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</si>
  <si>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</si>
  <si>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</si>
  <si>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</si>
  <si>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</si>
  <si>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</si>
  <si>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</si>
  <si>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</si>
  <si>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</si>
  <si>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</si>
  <si>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</si>
  <si>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</si>
  <si>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</si>
  <si>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</si>
  <si>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</si>
  <si>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</si>
  <si>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</si>
  <si>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</si>
  <si>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</si>
  <si>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</si>
  <si>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</si>
  <si>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</si>
  <si>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</si>
  <si>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</si>
  <si>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</si>
  <si>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</si>
  <si>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</si>
  <si>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</si>
  <si>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</si>
  <si>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</si>
  <si>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</si>
  <si>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</si>
  <si>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</si>
  <si>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</si>
  <si>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</si>
  <si>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</si>
  <si>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</si>
  <si>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</si>
  <si>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</si>
  <si>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</si>
  <si>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</si>
  <si>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</si>
  <si>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</si>
  <si>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</si>
  <si>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</si>
  <si>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</si>
  <si>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</si>
  <si>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</si>
  <si>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</si>
  <si>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</si>
  <si>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</si>
  <si>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</si>
  <si>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</si>
  <si>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</si>
  <si>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</si>
  <si>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</si>
  <si>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</si>
  <si>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</si>
  <si>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</si>
  <si>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</si>
  <si>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</si>
  <si>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</si>
  <si>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</si>
  <si>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</si>
  <si>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</si>
  <si>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</si>
  <si>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</si>
  <si>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</si>
  <si>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</si>
  <si>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</si>
  <si>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</si>
  <si>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</si>
  <si>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</si>
  <si>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</si>
  <si>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</si>
  <si>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</si>
  <si>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</si>
  <si>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</si>
  <si>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</si>
  <si>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</si>
  <si>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</si>
  <si>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</si>
  <si>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</si>
  <si>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</si>
  <si>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</si>
  <si>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</si>
  <si>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</si>
  <si>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</si>
  <si>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</si>
  <si>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</si>
  <si>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</si>
  <si>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</si>
  <si>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</si>
  <si>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</si>
  <si>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</si>
  <si>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</si>
  <si>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</si>
  <si>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</si>
  <si>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</si>
  <si>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</si>
  <si>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</si>
  <si>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</si>
  <si>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</si>
  <si>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</si>
  <si>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</si>
  <si>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</si>
  <si>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</si>
  <si>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</si>
  <si>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</si>
  <si>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</si>
  <si>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</si>
  <si>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</si>
  <si>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</si>
  <si>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</si>
  <si>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</si>
  <si>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</si>
  <si>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</si>
  <si>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</si>
  <si>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</si>
  <si>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</si>
  <si>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</si>
  <si>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</si>
  <si>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</si>
  <si>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</si>
  <si>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</si>
  <si>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</si>
  <si>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</si>
  <si>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</si>
  <si>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</si>
  <si>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</si>
  <si>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</si>
  <si>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</si>
  <si>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</si>
  <si>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</si>
  <si>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</si>
  <si>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</si>
  <si>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</si>
  <si>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</si>
  <si>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</si>
  <si>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</si>
  <si>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</si>
  <si>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</si>
  <si>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</si>
  <si>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</si>
  <si>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</si>
  <si>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</si>
  <si>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</si>
  <si>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</si>
  <si>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</si>
  <si>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</si>
  <si>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</si>
  <si>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</si>
  <si>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</si>
  <si>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</si>
  <si>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</si>
  <si>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</si>
  <si>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</si>
  <si>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</si>
  <si>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</si>
  <si>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</si>
  <si>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</si>
  <si>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</si>
  <si>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</si>
  <si>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</si>
  <si>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</si>
  <si>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</si>
  <si>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</si>
  <si>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</si>
  <si>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</si>
  <si>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</si>
  <si>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</si>
  <si>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</si>
  <si>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</si>
  <si>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</si>
  <si>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</si>
  <si>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</si>
  <si>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</si>
  <si>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</si>
  <si>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</si>
  <si>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</si>
  <si>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</si>
  <si>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</si>
  <si>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</si>
  <si>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</si>
  <si>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</si>
  <si>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</si>
  <si>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</si>
  <si>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</si>
  <si>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</si>
  <si>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</si>
  <si>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</si>
  <si>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</si>
  <si>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</si>
  <si>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</si>
  <si>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</si>
  <si>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</si>
  <si>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</si>
  <si>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</si>
  <si>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</si>
  <si>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</si>
  <si>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</si>
  <si>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</si>
  <si>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</si>
  <si>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</si>
  <si>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</si>
  <si>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</si>
  <si>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</si>
  <si>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</si>
  <si>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</si>
  <si>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</si>
  <si>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</si>
  <si>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</si>
  <si>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</si>
  <si>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</si>
  <si>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</si>
  <si>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</si>
  <si>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</si>
  <si>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</si>
  <si>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</si>
  <si>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</si>
  <si>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</si>
  <si>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</si>
  <si>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</si>
  <si>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</si>
  <si>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</si>
  <si>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</si>
  <si>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</si>
  <si>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</si>
  <si>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</si>
  <si>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</si>
  <si>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</si>
  <si>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</si>
  <si>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</si>
  <si>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</si>
  <si>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</si>
  <si>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</si>
  <si>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</si>
  <si>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</si>
  <si>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</si>
  <si>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</si>
  <si>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</si>
  <si>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</si>
  <si>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</si>
  <si>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</si>
  <si>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</si>
  <si>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</si>
  <si>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</si>
  <si>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</si>
  <si>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</si>
  <si>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</si>
  <si>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</si>
  <si>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</si>
  <si>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</si>
  <si>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</si>
  <si>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</si>
  <si>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</si>
  <si>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</si>
  <si>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</si>
  <si>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</si>
  <si>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</si>
  <si>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</si>
  <si>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</si>
  <si>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</si>
  <si>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</si>
  <si>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</si>
  <si>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</si>
  <si>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</si>
  <si>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</si>
  <si>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</si>
  <si>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</si>
  <si>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</si>
  <si>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</si>
  <si>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</si>
  <si>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</si>
  <si>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</si>
  <si>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</si>
  <si>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</si>
  <si>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</si>
  <si>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</si>
  <si>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</si>
  <si>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</si>
  <si>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</si>
  <si>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</si>
  <si>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</si>
  <si>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</si>
  <si>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</si>
  <si>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</si>
  <si>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</si>
  <si>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</si>
  <si>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</si>
  <si>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</si>
  <si>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</si>
  <si>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</si>
  <si>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</si>
  <si>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</si>
  <si>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</si>
  <si>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</si>
  <si>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</si>
  <si>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</si>
  <si>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</si>
  <si>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</si>
  <si>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</si>
  <si>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</si>
  <si>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</si>
  <si>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</si>
  <si>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</si>
  <si>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</si>
  <si>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</si>
  <si>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</si>
  <si>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</si>
  <si>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</si>
  <si>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</si>
  <si>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</si>
  <si>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</si>
  <si>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</si>
  <si>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</si>
  <si>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</si>
  <si>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</si>
  <si>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</si>
  <si>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</si>
  <si>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</si>
  <si>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</si>
  <si>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</si>
  <si>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</si>
  <si>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</si>
  <si>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</si>
  <si>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</si>
  <si>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</si>
  <si>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</si>
  <si>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</si>
  <si>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</si>
  <si>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</si>
  <si>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</si>
  <si>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</si>
  <si>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</si>
  <si>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</si>
  <si>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</si>
  <si>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</si>
  <si>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</si>
  <si>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</si>
  <si>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</si>
  <si>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</si>
  <si>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</si>
  <si>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</si>
  <si>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</si>
  <si>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</si>
  <si>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</si>
  <si>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</si>
  <si>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</si>
  <si>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</si>
  <si>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</si>
  <si>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</si>
  <si>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</si>
  <si>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</si>
  <si>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</si>
  <si>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</si>
  <si>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</si>
  <si>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</si>
  <si>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</si>
  <si>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</si>
  <si>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</si>
  <si>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</si>
  <si>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</si>
  <si>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</si>
  <si>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</si>
  <si>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</si>
  <si>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</si>
  <si>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</si>
  <si>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</si>
  <si>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</si>
  <si>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</si>
  <si>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</si>
  <si>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</si>
  <si>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</si>
  <si>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</si>
  <si>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</si>
  <si>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</si>
  <si>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</si>
  <si>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</si>
  <si>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</si>
  <si>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</si>
  <si>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</si>
  <si>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</si>
  <si>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</si>
  <si>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</si>
  <si>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</si>
  <si>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</si>
  <si>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</si>
  <si>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</si>
  <si>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</si>
  <si>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</si>
  <si>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</si>
  <si>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</si>
  <si>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</si>
  <si>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</si>
  <si>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</si>
  <si>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</si>
  <si>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</si>
  <si>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</si>
  <si>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</si>
  <si>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</si>
  <si>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</si>
  <si>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</si>
  <si>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</si>
  <si>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</si>
  <si>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</si>
  <si>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</si>
  <si>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</si>
  <si>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</si>
  <si>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</si>
  <si>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</si>
  <si>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</si>
  <si>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</si>
  <si>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</si>
  <si>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</si>
  <si>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</si>
  <si>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</si>
  <si>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</si>
  <si>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</si>
  <si>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</si>
  <si>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</si>
  <si>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</si>
  <si>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</si>
  <si>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</si>
  <si>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</si>
  <si>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</si>
  <si>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</si>
  <si>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</si>
  <si>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</si>
  <si>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</si>
  <si>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</si>
  <si>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</si>
  <si>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</si>
  <si>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</si>
  <si>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</si>
  <si>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</si>
  <si>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</si>
  <si>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</si>
  <si>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</si>
  <si>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</si>
  <si>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</si>
  <si>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</si>
  <si>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</si>
  <si>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</si>
  <si>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</si>
  <si>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</si>
  <si>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</si>
  <si>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</si>
  <si>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</si>
  <si>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</si>
  <si>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</si>
  <si>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</si>
  <si>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</si>
  <si>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</si>
  <si>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</si>
  <si>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</si>
  <si>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</si>
  <si>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</si>
  <si>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</si>
  <si>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</si>
  <si>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</si>
  <si>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</si>
  <si>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</si>
  <si>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</si>
  <si>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</si>
  <si>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</si>
  <si>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</si>
  <si>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</si>
  <si>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</si>
  <si>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</si>
  <si>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</si>
  <si>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</si>
  <si>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</si>
  <si>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</si>
  <si>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</si>
  <si>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</si>
  <si>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</si>
  <si>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</si>
  <si>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</si>
  <si>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</si>
  <si>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</si>
  <si>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</si>
  <si>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</si>
  <si>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</si>
  <si>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</si>
  <si>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</si>
  <si>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</si>
  <si>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</si>
  <si>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</si>
  <si>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</si>
  <si>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</si>
  <si>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</si>
  <si>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</si>
  <si>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</si>
  <si>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</si>
  <si>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</si>
  <si>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</si>
  <si>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</si>
  <si>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</si>
  <si>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</si>
  <si>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</si>
  <si>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</si>
  <si>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</si>
  <si>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</si>
  <si>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</si>
  <si>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</si>
  <si>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</si>
  <si>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</si>
  <si>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</si>
  <si>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</si>
  <si>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</si>
  <si>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</si>
  <si>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</si>
  <si>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</si>
  <si>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</si>
  <si>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</si>
  <si>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</si>
  <si>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</si>
  <si>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</si>
  <si>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</si>
  <si>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</si>
  <si>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</si>
  <si>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</si>
  <si>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</si>
  <si>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</si>
  <si>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</si>
  <si>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</si>
  <si>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</si>
  <si>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</si>
  <si>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</si>
  <si>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</si>
  <si>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</si>
  <si>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</si>
  <si>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</si>
  <si>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</si>
  <si>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</si>
  <si>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</si>
  <si>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</si>
  <si>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</si>
  <si>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</si>
  <si>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</si>
  <si>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</si>
  <si>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</si>
  <si>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</si>
  <si>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</si>
  <si>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</si>
  <si>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</si>
  <si>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</si>
  <si>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</si>
  <si>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</si>
  <si>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</si>
  <si>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</si>
  <si>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</si>
  <si>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</si>
  <si>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</si>
  <si>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</si>
  <si>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</si>
  <si>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</si>
  <si>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</si>
  <si>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</si>
  <si>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</si>
  <si>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</si>
  <si>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</si>
  <si>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</si>
  <si>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</si>
  <si>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</si>
  <si>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</si>
  <si>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</si>
  <si>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</si>
  <si>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</si>
  <si>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</si>
  <si>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</si>
  <si>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</si>
  <si>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</si>
  <si>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</si>
  <si>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</si>
  <si>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</si>
  <si>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</si>
  <si>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</si>
  <si>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</si>
  <si>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</si>
  <si>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</si>
  <si>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</si>
  <si>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</si>
  <si>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</si>
  <si>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</si>
  <si>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</si>
  <si>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</si>
  <si>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</si>
  <si>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</si>
  <si>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</si>
  <si>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</si>
  <si>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</si>
  <si>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</si>
  <si>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</si>
  <si>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</si>
  <si>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</si>
  <si>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</si>
  <si>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</si>
  <si>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</si>
  <si>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</si>
  <si>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</si>
  <si>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</si>
  <si>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</si>
  <si>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</si>
  <si>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</si>
  <si>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</si>
  <si>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</si>
  <si>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</si>
  <si>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</si>
  <si>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</si>
  <si>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</si>
  <si>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</si>
  <si>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</si>
  <si>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</si>
  <si>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</si>
  <si>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</si>
  <si>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</si>
  <si>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</si>
  <si>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</si>
  <si>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</si>
  <si>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</si>
  <si>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</si>
  <si>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</si>
  <si>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</si>
  <si>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</si>
  <si>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</si>
  <si>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</si>
  <si>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</si>
  <si>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</si>
  <si>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</si>
  <si>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</si>
  <si>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</si>
  <si>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</si>
  <si>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</si>
  <si>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</si>
  <si>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</si>
  <si>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</si>
  <si>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</si>
  <si>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</si>
  <si>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</si>
  <si>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</si>
  <si>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</si>
  <si>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</si>
  <si>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</si>
  <si>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</si>
  <si>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</si>
  <si>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</si>
  <si>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</si>
  <si>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</si>
  <si>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</si>
  <si>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</si>
  <si>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</si>
  <si>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</si>
  <si>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</si>
  <si>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</si>
  <si>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</si>
  <si>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</si>
  <si>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</si>
  <si>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</si>
  <si>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</si>
  <si>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</si>
  <si>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</si>
  <si>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</si>
  <si>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</si>
  <si>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</si>
  <si>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</si>
  <si>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</si>
  <si>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</si>
  <si>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</si>
  <si>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</si>
  <si>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</si>
  <si>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</si>
  <si>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</si>
  <si>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</si>
  <si>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</si>
  <si>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</si>
  <si>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</si>
  <si>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</si>
  <si>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</si>
  <si>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</si>
  <si>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</si>
  <si>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</si>
  <si>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</si>
  <si>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</si>
  <si>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</si>
  <si>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</si>
  <si>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</si>
  <si>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</si>
  <si>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</si>
  <si>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</si>
  <si>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</si>
  <si>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</si>
  <si>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</si>
  <si>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</si>
  <si>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</si>
  <si>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</si>
  <si>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</si>
  <si>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</si>
  <si>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</si>
  <si>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</si>
  <si>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</si>
  <si>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</si>
  <si>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</si>
  <si>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</si>
  <si>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</si>
  <si>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</si>
  <si>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</si>
  <si>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</si>
  <si>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</si>
  <si>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</si>
  <si>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</si>
  <si>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</si>
  <si>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</si>
  <si>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</si>
  <si>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</si>
  <si>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</si>
  <si>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</si>
  <si>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</si>
  <si>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</si>
  <si>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</si>
  <si>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</si>
  <si>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</si>
  <si>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</si>
  <si>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</si>
  <si>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</si>
  <si>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</si>
  <si>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</si>
  <si>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</si>
  <si>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</si>
  <si>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</si>
  <si>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</si>
  <si>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</si>
  <si>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</si>
  <si>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</si>
  <si>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</si>
  <si>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</si>
  <si>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</si>
  <si>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</si>
  <si>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</si>
  <si>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</si>
  <si>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</si>
  <si>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</si>
  <si>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</si>
  <si>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</si>
  <si>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</si>
  <si>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</si>
  <si>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</si>
  <si>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</si>
  <si>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</si>
  <si>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</si>
  <si>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</si>
  <si>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</si>
  <si>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</si>
  <si>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</si>
  <si>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</si>
  <si>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</si>
  <si>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</si>
  <si>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</si>
  <si>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</si>
  <si>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</si>
  <si>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</si>
  <si>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</si>
  <si>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</si>
  <si>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</si>
  <si>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</si>
  <si>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</si>
  <si>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</si>
  <si>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</si>
  <si>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</si>
  <si>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</si>
  <si>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</si>
  <si>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</si>
  <si>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</si>
  <si>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</si>
  <si>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</si>
  <si>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</si>
  <si>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</si>
  <si>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</si>
  <si>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</si>
  <si>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</si>
  <si>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</si>
  <si>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</si>
  <si>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</si>
  <si>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</si>
  <si>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</si>
  <si>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</si>
  <si>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</si>
  <si>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</si>
  <si>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</si>
  <si>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</si>
  <si>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</si>
  <si>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</si>
  <si>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</si>
  <si>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</si>
  <si>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</si>
  <si>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</si>
  <si>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</si>
  <si>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</si>
  <si>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</si>
  <si>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</si>
  <si>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</si>
  <si>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</si>
  <si>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</si>
  <si>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</si>
  <si>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</si>
  <si>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</si>
  <si>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</si>
  <si>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</si>
  <si>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</si>
  <si>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</si>
  <si>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</si>
  <si>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</si>
  <si>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</si>
  <si>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</si>
  <si>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</si>
  <si>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</si>
  <si>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</si>
  <si>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</si>
  <si>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</si>
  <si>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</si>
  <si>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</si>
  <si>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</si>
  <si>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</si>
  <si>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</si>
  <si>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</si>
  <si>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</si>
  <si>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</si>
  <si>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</si>
  <si>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</si>
  <si>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</si>
  <si>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</si>
  <si>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</si>
  <si>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</si>
  <si>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</si>
  <si>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</si>
  <si>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</si>
  <si>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</si>
  <si>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</si>
  <si>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</si>
  <si>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</si>
  <si>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</si>
  <si>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</si>
  <si>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</si>
  <si>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</si>
  <si>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</si>
  <si>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</si>
  <si>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</si>
  <si>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</si>
  <si>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</si>
  <si>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</si>
  <si>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</si>
  <si>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</si>
  <si>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</si>
  <si>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</si>
  <si>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</si>
  <si>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</si>
  <si>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</si>
  <si>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</si>
  <si>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</si>
  <si>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</si>
  <si>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</si>
  <si>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</si>
  <si>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</si>
  <si>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</si>
  <si>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</si>
  <si>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</si>
  <si>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</si>
  <si>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</si>
  <si>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</si>
  <si>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</si>
  <si>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</si>
  <si>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</si>
  <si>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</si>
  <si>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</si>
  <si>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</si>
  <si>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</si>
  <si>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</si>
  <si>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</si>
  <si>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</si>
  <si>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</si>
  <si>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</si>
  <si>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</si>
  <si>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</si>
  <si>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</si>
  <si>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</si>
  <si>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</si>
  <si>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</si>
  <si>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</si>
  <si>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</si>
  <si>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</si>
  <si>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</si>
  <si>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</si>
  <si>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</si>
  <si>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</si>
  <si>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</si>
  <si>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</si>
  <si>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</si>
  <si>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</si>
  <si>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</si>
  <si>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</si>
  <si>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</si>
  <si>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</si>
  <si>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</si>
  <si>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</si>
  <si>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</si>
  <si>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</si>
  <si>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</si>
  <si>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</si>
  <si>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</si>
  <si>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</si>
  <si>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</si>
  <si>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</si>
  <si>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</si>
  <si>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</si>
  <si>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</si>
  <si>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</si>
  <si>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</si>
  <si>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</si>
  <si>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</si>
  <si>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</si>
  <si>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</si>
  <si>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</si>
  <si>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</si>
  <si>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</si>
  <si>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</si>
  <si>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</si>
  <si>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</si>
  <si>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</si>
  <si>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</si>
  <si>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</si>
  <si>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</si>
  <si>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</si>
  <si>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</si>
  <si>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</si>
  <si>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</si>
  <si>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</si>
  <si>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</si>
  <si>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</si>
  <si>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</si>
  <si>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</si>
  <si>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</si>
  <si>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</si>
  <si>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</si>
  <si>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</si>
  <si>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</si>
  <si>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</si>
  <si>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</si>
  <si>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</si>
  <si>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</si>
  <si>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</si>
  <si>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</si>
  <si>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</si>
  <si>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</si>
  <si>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</si>
  <si>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</si>
  <si>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</si>
  <si>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</si>
  <si>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</si>
  <si>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</si>
  <si>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</si>
  <si>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</si>
  <si>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</si>
  <si>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</si>
  <si>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</si>
  <si>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</si>
  <si>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</si>
  <si>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</si>
  <si>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</si>
  <si>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</si>
  <si>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</si>
  <si>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</si>
  <si>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</si>
  <si>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</si>
  <si>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</si>
  <si>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</si>
  <si>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</si>
  <si>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</si>
  <si>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</si>
  <si>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</si>
  <si>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</si>
  <si>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</si>
  <si>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</si>
  <si>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</si>
  <si>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</si>
  <si>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</si>
  <si>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</si>
  <si>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</si>
  <si>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</si>
  <si>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</si>
  <si>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</si>
  <si>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</si>
  <si>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</si>
  <si>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</si>
  <si>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</si>
  <si>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</si>
  <si>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</si>
  <si>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</si>
  <si>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</si>
  <si>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</si>
  <si>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</si>
  <si>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</si>
  <si>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</si>
  <si>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</si>
  <si>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</si>
  <si>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</si>
  <si>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</si>
  <si>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</si>
  <si>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</si>
  <si>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</si>
  <si>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</si>
  <si>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</si>
  <si>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</si>
  <si>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</si>
  <si>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</si>
  <si>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</si>
  <si>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</si>
  <si>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</si>
  <si>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</si>
  <si>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</si>
  <si>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</si>
  <si>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</si>
  <si>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</si>
  <si>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</si>
  <si>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</si>
  <si>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</si>
  <si>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</si>
  <si>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</si>
  <si>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</si>
  <si>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</si>
  <si>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</si>
  <si>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</si>
  <si>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</si>
  <si>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</si>
  <si>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</si>
  <si>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</si>
  <si>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</si>
  <si>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</si>
  <si>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</si>
  <si>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</si>
  <si>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</si>
  <si>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</si>
  <si>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</si>
  <si>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</si>
  <si>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</si>
  <si>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</si>
  <si>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</si>
  <si>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</si>
  <si>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</si>
  <si>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</si>
  <si>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</si>
  <si>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</si>
  <si>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</si>
  <si>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</si>
  <si>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</si>
  <si>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</si>
  <si>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</si>
  <si>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</si>
  <si>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</si>
  <si>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</si>
  <si>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</si>
  <si>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</si>
  <si>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</si>
  <si>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</si>
  <si>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</si>
  <si>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</si>
  <si>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</si>
  <si>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</si>
  <si>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</si>
  <si>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</si>
  <si>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</si>
  <si>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</si>
  <si>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</si>
  <si>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</si>
  <si>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</si>
  <si>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</si>
  <si>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</si>
  <si>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</si>
  <si>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</si>
  <si>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</si>
  <si>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</si>
  <si>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</si>
  <si>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</si>
  <si>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</si>
  <si>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</si>
  <si>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</si>
  <si>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</si>
  <si>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</si>
  <si>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</si>
  <si>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</si>
  <si>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</si>
  <si>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</si>
  <si>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</si>
  <si>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</si>
  <si>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</si>
  <si>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</si>
  <si>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</si>
  <si>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</si>
  <si>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</si>
  <si>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</si>
  <si>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</si>
  <si>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</si>
  <si>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</si>
  <si>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</si>
  <si>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</si>
  <si>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</si>
  <si>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</si>
  <si>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</si>
  <si>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</si>
  <si>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</si>
  <si>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</si>
  <si>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</si>
  <si>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</si>
  <si>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</si>
  <si>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</si>
  <si>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</si>
  <si>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</si>
  <si>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</si>
  <si>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</si>
  <si>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</si>
  <si>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</si>
  <si>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</si>
  <si>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</si>
  <si>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</si>
  <si>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</si>
  <si>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</si>
  <si>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</si>
  <si>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</si>
  <si>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</si>
  <si>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</si>
  <si>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</si>
  <si>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</si>
  <si>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</si>
  <si>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</si>
  <si>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</si>
  <si>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</si>
  <si>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</si>
  <si>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</si>
  <si>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</si>
  <si>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</si>
  <si>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</si>
  <si>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</si>
  <si>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</si>
  <si>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</si>
  <si>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</si>
  <si>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</si>
  <si>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</si>
  <si>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</si>
  <si>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</si>
  <si>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</si>
  <si>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</si>
  <si>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</si>
  <si>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</si>
  <si>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</si>
  <si>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</si>
  <si>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</si>
  <si>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</si>
  <si>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</si>
  <si>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</si>
  <si>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</si>
  <si>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</si>
  <si>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</si>
  <si>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</si>
  <si>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</si>
  <si>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</si>
  <si>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</si>
  <si>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</si>
  <si>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</si>
  <si>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</si>
  <si>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</si>
  <si>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</si>
  <si>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</si>
  <si>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</si>
  <si>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</si>
  <si>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</si>
  <si>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</si>
  <si>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</si>
  <si>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</si>
  <si>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</si>
  <si>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</si>
  <si>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</si>
  <si>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</si>
  <si>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</si>
  <si>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</si>
  <si>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</si>
  <si>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</si>
  <si>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</si>
  <si>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</si>
  <si>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</si>
  <si>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</si>
  <si>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</si>
  <si>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</si>
  <si>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</si>
  <si>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</si>
  <si>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</si>
  <si>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</si>
  <si>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</si>
  <si>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</si>
  <si>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</si>
  <si>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</si>
  <si>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</si>
  <si>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</si>
  <si>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</si>
  <si>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</si>
  <si>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</si>
  <si>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</si>
  <si>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</si>
  <si>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</si>
  <si>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</si>
  <si>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</si>
  <si>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</si>
  <si>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</si>
  <si>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</si>
  <si>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</si>
  <si>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</si>
  <si>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</si>
  <si>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</si>
  <si>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</si>
  <si>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</si>
  <si>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</si>
  <si>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</si>
  <si>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</si>
  <si>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</si>
  <si>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</si>
  <si>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</si>
  <si>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</si>
  <si>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</si>
  <si>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</si>
  <si>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</si>
  <si>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</si>
  <si>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</si>
  <si>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</si>
  <si>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</si>
  <si>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</si>
  <si>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</si>
  <si>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</si>
  <si>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</si>
  <si>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</si>
  <si>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</si>
  <si>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</si>
  <si>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</si>
  <si>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</si>
  <si>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</si>
  <si>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</si>
  <si>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</si>
  <si>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</si>
  <si>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</si>
  <si>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</si>
  <si>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</si>
  <si>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</si>
  <si>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</si>
  <si>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</si>
  <si>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</si>
  <si>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</si>
  <si>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</si>
  <si>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</si>
  <si>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</si>
  <si>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</si>
  <si>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</si>
  <si>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</si>
  <si>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</si>
  <si>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</si>
  <si>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</si>
  <si>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</si>
  <si>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</si>
  <si>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</si>
  <si>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</si>
  <si>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</si>
  <si>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</si>
  <si>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</si>
  <si>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</si>
  <si>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</si>
  <si>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</si>
  <si>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</si>
  <si>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</si>
  <si>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</si>
  <si>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</si>
  <si>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</si>
  <si>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</si>
  <si>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</si>
  <si>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</si>
  <si>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</si>
  <si>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</si>
  <si>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</si>
  <si>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</si>
  <si>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</si>
  <si>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</si>
  <si>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</si>
  <si>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</si>
  <si>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</si>
  <si>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</si>
  <si>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</si>
  <si>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</si>
  <si>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</si>
  <si>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</si>
  <si>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</si>
  <si>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</si>
  <si>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</si>
  <si>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</si>
  <si>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</si>
  <si>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</si>
  <si>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</si>
  <si>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</si>
  <si>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</si>
  <si>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</si>
  <si>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</si>
  <si>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</si>
  <si>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</si>
  <si>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</si>
  <si>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</si>
  <si>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</si>
  <si>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</si>
  <si>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</si>
  <si>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</si>
  <si>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</si>
  <si>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</si>
  <si>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</si>
  <si>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</si>
  <si>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</si>
  <si>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</si>
  <si>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</si>
  <si>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</si>
  <si>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</si>
  <si>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</si>
  <si>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</si>
  <si>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</si>
  <si>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</si>
  <si>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</si>
  <si>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</si>
  <si>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</si>
  <si>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</si>
  <si>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</si>
  <si>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</si>
  <si>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</si>
  <si>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</si>
  <si>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</si>
  <si>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</si>
  <si>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</si>
  <si>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</si>
  <si>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</si>
  <si>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</si>
  <si>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</si>
  <si>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</si>
  <si>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</si>
  <si>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</si>
  <si>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</si>
  <si>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</si>
  <si>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</si>
  <si>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</si>
  <si>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</si>
  <si>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</si>
  <si>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</si>
  <si>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</si>
  <si>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</si>
  <si>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</si>
  <si>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</si>
  <si>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</si>
  <si>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</si>
  <si>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</si>
  <si>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</si>
  <si>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</si>
  <si>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</si>
  <si>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</si>
  <si>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</si>
  <si>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</si>
  <si>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</si>
  <si>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</si>
  <si>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</si>
  <si>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</si>
  <si>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</si>
  <si>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</si>
  <si>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</si>
  <si>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</si>
  <si>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</si>
  <si>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</si>
  <si>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</si>
  <si>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</si>
  <si>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</si>
  <si>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</si>
  <si>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</si>
  <si>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</si>
  <si>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</si>
  <si>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</si>
  <si>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</si>
  <si>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</si>
  <si>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</si>
  <si>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</si>
  <si>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</si>
  <si>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</si>
  <si>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</si>
  <si>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</si>
  <si>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</si>
  <si>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</si>
  <si>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</si>
  <si>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</si>
  <si>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</si>
  <si>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</si>
  <si>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</si>
  <si>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</si>
  <si>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</si>
  <si>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</si>
  <si>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</si>
  <si>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</si>
  <si>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</si>
  <si>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</si>
  <si>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</si>
  <si>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</si>
  <si>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</si>
  <si>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</si>
  <si>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</si>
  <si>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</si>
  <si>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</si>
  <si>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</si>
  <si>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</si>
  <si>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</si>
  <si>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</si>
  <si>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</si>
  <si>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</si>
  <si>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</si>
  <si>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</si>
  <si>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</si>
  <si>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</si>
  <si>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</si>
  <si>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</si>
  <si>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</si>
  <si>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</si>
  <si>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</si>
  <si>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</si>
  <si>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</si>
  <si>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</si>
  <si>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</si>
  <si>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</si>
  <si>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</si>
  <si>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</si>
  <si>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</si>
  <si>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</si>
  <si>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</si>
  <si>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</si>
  <si>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</si>
  <si>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</si>
  <si>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</si>
  <si>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</si>
  <si>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</si>
  <si>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</si>
  <si>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</si>
  <si>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</si>
  <si>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</si>
  <si>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</si>
  <si>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</si>
  <si>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</si>
  <si>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</si>
  <si>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</si>
  <si>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</si>
  <si>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</si>
  <si>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</si>
  <si>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</si>
  <si>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</si>
  <si>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</si>
  <si>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</si>
  <si>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</si>
  <si>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</si>
  <si>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</si>
  <si>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</si>
  <si>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</si>
  <si>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</si>
  <si>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</si>
  <si>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</si>
  <si>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</si>
  <si>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</si>
  <si>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</si>
  <si>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</si>
  <si>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</si>
  <si>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</si>
  <si>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</si>
  <si>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</si>
  <si>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</si>
  <si>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</si>
  <si>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</si>
  <si>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</si>
  <si>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</si>
  <si>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</si>
  <si>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</si>
  <si>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</si>
  <si>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</si>
  <si>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</si>
  <si>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</si>
  <si>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</si>
  <si>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</si>
  <si>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</si>
  <si>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</si>
  <si>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</si>
  <si>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</si>
  <si>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</si>
  <si>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</si>
  <si>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</si>
  <si>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</si>
  <si>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</si>
  <si>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</si>
  <si>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</si>
  <si>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</si>
  <si>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</si>
  <si>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</si>
  <si>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</si>
  <si>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</si>
  <si>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</si>
  <si>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</si>
  <si>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</si>
  <si>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</si>
  <si>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</si>
  <si>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</si>
  <si>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</si>
  <si>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</si>
  <si>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</si>
  <si>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</si>
  <si>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</si>
  <si>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</si>
  <si>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</si>
  <si>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</si>
  <si>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</si>
  <si>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</si>
  <si>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</si>
  <si>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</si>
  <si>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</si>
  <si>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</si>
  <si>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</si>
  <si>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</si>
  <si>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</si>
  <si>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</si>
  <si>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</si>
  <si>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</si>
  <si>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</si>
  <si>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</si>
  <si>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</si>
  <si>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</si>
  <si>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</si>
  <si>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</si>
  <si>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</si>
  <si>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</si>
  <si>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</si>
  <si>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</si>
  <si>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</si>
  <si>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</si>
  <si>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</si>
  <si>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</si>
  <si>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</si>
  <si>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</si>
  <si>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</si>
  <si>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</si>
  <si>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</si>
  <si>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</si>
  <si>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</si>
  <si>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</si>
  <si>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</si>
  <si>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</si>
  <si>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</si>
  <si>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</si>
  <si>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</si>
  <si>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</si>
  <si>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</si>
  <si>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</si>
  <si>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</si>
  <si>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</si>
  <si>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</si>
  <si>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</si>
  <si>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</si>
  <si>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</si>
  <si>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</si>
  <si>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</si>
  <si>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</si>
  <si>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</si>
  <si>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</si>
  <si>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</si>
  <si>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</si>
  <si>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</si>
  <si>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</si>
  <si>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</si>
  <si>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</si>
  <si>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</si>
  <si>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</si>
  <si>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</si>
  <si>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</si>
  <si>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</si>
  <si>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</si>
  <si>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</si>
  <si>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</si>
  <si>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</si>
  <si>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</si>
  <si>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</si>
  <si>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</si>
  <si>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</si>
  <si>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</si>
  <si>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</si>
  <si>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</si>
  <si>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</si>
  <si>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</si>
  <si>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</si>
  <si>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</si>
  <si>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</si>
  <si>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</si>
  <si>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</si>
  <si>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</si>
  <si>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</si>
  <si>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</si>
  <si>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</si>
  <si>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</si>
  <si>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</si>
  <si>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</si>
  <si>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</si>
  <si>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</si>
  <si>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</si>
  <si>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</si>
  <si>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</si>
  <si>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</si>
  <si>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</si>
  <si>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</si>
  <si>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</si>
  <si>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</si>
  <si>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</si>
  <si>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</si>
  <si>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</si>
  <si>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</si>
  <si>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</si>
  <si>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</si>
  <si>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</si>
  <si>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</si>
  <si>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</si>
  <si>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</si>
  <si>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</si>
  <si>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</si>
  <si>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</si>
  <si>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</si>
  <si>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</si>
  <si>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</si>
  <si>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</si>
  <si>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</si>
  <si>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</si>
  <si>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</si>
  <si>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</si>
  <si>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</si>
  <si>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</si>
  <si>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</si>
  <si>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</si>
  <si>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</si>
  <si>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</si>
  <si>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</si>
  <si>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</si>
  <si>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</si>
  <si>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</si>
  <si>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</si>
  <si>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</si>
  <si>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</si>
  <si>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</si>
  <si>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</si>
  <si>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</si>
  <si>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</si>
  <si>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</si>
  <si>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</si>
  <si>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</si>
  <si>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</si>
  <si>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</si>
  <si>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</si>
  <si>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</si>
  <si>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</si>
  <si>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</si>
  <si>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</si>
  <si>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</si>
  <si>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</si>
  <si>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</si>
  <si>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</si>
  <si>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</si>
  <si>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</si>
  <si>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</si>
  <si>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</si>
  <si>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</si>
  <si>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</si>
  <si>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</si>
  <si>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</si>
  <si>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</si>
  <si>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</si>
  <si>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</si>
  <si>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</si>
  <si>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</si>
  <si>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</si>
  <si>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</si>
  <si>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</si>
  <si>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</si>
  <si>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</si>
  <si>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</si>
  <si>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</si>
  <si>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</si>
  <si>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</si>
  <si>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</si>
  <si>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</si>
  <si>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</si>
  <si>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</si>
  <si>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</si>
  <si>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</si>
  <si>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</si>
  <si>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</si>
  <si>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</si>
  <si>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</si>
  <si>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</si>
  <si>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</si>
  <si>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</si>
  <si>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</si>
  <si>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</si>
  <si>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</si>
  <si>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</si>
  <si>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</si>
  <si>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</si>
  <si>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</si>
  <si>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</si>
  <si>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</si>
  <si>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</si>
  <si>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</si>
  <si>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</si>
  <si>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</si>
  <si>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</si>
  <si>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</si>
  <si>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</si>
  <si>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</si>
  <si>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</si>
  <si>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</si>
  <si>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</si>
  <si>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</si>
  <si>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</si>
  <si>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</si>
  <si>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</si>
  <si>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</si>
  <si>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</si>
  <si>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</si>
  <si>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</si>
  <si>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</si>
  <si>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</si>
  <si>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</si>
  <si>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</si>
  <si>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</si>
  <si>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</si>
  <si>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</si>
  <si>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</si>
  <si>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</si>
  <si>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</si>
  <si>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</si>
  <si>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</si>
  <si>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</si>
  <si>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</si>
  <si>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</si>
  <si>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</si>
  <si>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</si>
  <si>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</si>
  <si>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</si>
  <si>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</si>
  <si>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</si>
  <si>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</si>
  <si>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</si>
  <si>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</si>
  <si>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</si>
  <si>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</si>
  <si>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</si>
  <si>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</si>
  <si>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</si>
  <si>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</si>
  <si>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</si>
  <si>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</si>
  <si>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</si>
  <si>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</si>
  <si>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</si>
  <si>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</si>
  <si>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</si>
  <si>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</si>
  <si>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</si>
  <si>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</si>
  <si>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</si>
  <si>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</si>
  <si>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</si>
  <si>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</si>
  <si>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</si>
  <si>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</si>
  <si>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</si>
  <si>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</si>
  <si>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</si>
  <si>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</si>
  <si>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</si>
  <si>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</si>
  <si>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</si>
  <si>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</si>
  <si>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</si>
  <si>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</si>
  <si>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</si>
  <si>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</si>
  <si>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</si>
  <si>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</si>
  <si>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</si>
  <si>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</si>
  <si>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</si>
  <si>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</si>
  <si>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</si>
  <si>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</si>
  <si>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</si>
  <si>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</si>
  <si>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</si>
  <si>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</si>
  <si>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</si>
  <si>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</si>
  <si>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</si>
  <si>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</si>
  <si>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</si>
  <si>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</si>
  <si>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</si>
  <si>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</si>
  <si>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</si>
  <si>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</si>
  <si>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</si>
  <si>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</si>
  <si>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</si>
  <si>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</si>
  <si>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</si>
  <si>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</si>
  <si>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</si>
  <si>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</si>
  <si>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</si>
  <si>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</si>
  <si>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</si>
  <si>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</si>
  <si>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</si>
  <si>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</si>
  <si>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</si>
  <si>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</si>
  <si>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</si>
  <si>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</si>
  <si>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</si>
  <si>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</si>
  <si>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</si>
  <si>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</si>
  <si>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</si>
  <si>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</si>
  <si>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</si>
  <si>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</si>
  <si>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</si>
  <si>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</si>
  <si>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</si>
  <si>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</si>
  <si>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</si>
  <si>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</si>
  <si>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</si>
  <si>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</si>
  <si>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</si>
  <si>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</si>
  <si>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</si>
  <si>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</si>
  <si>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</si>
  <si>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</si>
  <si>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</si>
  <si>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</si>
  <si>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</si>
  <si>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</si>
  <si>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</si>
  <si>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</si>
  <si>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</si>
  <si>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</si>
  <si>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</si>
  <si>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</si>
  <si>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</si>
  <si>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</si>
  <si>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</si>
  <si>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</si>
  <si>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</si>
  <si>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</si>
  <si>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</si>
  <si>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</si>
  <si>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</si>
  <si>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</si>
  <si>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</si>
  <si>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</si>
  <si>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</si>
  <si>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</si>
  <si>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</si>
  <si>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</si>
  <si>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</si>
  <si>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</si>
  <si>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</si>
  <si>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</si>
  <si>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</si>
  <si>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</si>
  <si>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</si>
  <si>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</si>
  <si>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</si>
  <si>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2021-19-10000590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</si>
  <si>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</si>
  <si>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</si>
  <si>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</si>
  <si>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</si>
  <si>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LEYCER ESTHER BERMUDEZ MOSQUERA</t>
  </si>
  <si>
    <t>CARRERA 11 # 17N-98 POPAYAN CAUCA</t>
  </si>
  <si>
    <t>3152488346</t>
  </si>
  <si>
    <t>CALLE 78N # 9-198 INT 115A</t>
  </si>
  <si>
    <t>fundacionliceocomercial@gmail.com</t>
  </si>
  <si>
    <t>Instituto Colombiano de Bienestar Familiar-ICBF</t>
  </si>
  <si>
    <t>Ministerio de Educación Nacional-MEN</t>
  </si>
  <si>
    <t>FPI-19-214-2010</t>
  </si>
  <si>
    <t>Prestar los servicios de atención integral en educación, cuidado y nutrición a los niños y niñas menores de 5 años registrados en el Sisbén I  II   III.</t>
  </si>
  <si>
    <t>LIQUIDADO</t>
  </si>
  <si>
    <t>Secretaria de Educación del Cauca</t>
  </si>
  <si>
    <t>030-2005</t>
  </si>
  <si>
    <t xml:space="preserve">Prestación del servicio educativo y componente nutricional a los niños y niñas de los municipios no certificados del Cauca </t>
  </si>
  <si>
    <t>19262018-312</t>
  </si>
  <si>
    <t xml:space="preserve">Prestar el servicio de atención en educación inicial y cuidado a niñas, niños menores de cinco años (5) o hasta su ingreso al grado de transición y a mujeres gestantes y madres en período de lactancia. </t>
  </si>
  <si>
    <t>19262015-072</t>
  </si>
  <si>
    <t>19262015-073</t>
  </si>
  <si>
    <t>19262016-216</t>
  </si>
  <si>
    <t>19262017-533</t>
  </si>
  <si>
    <t>19262014-387</t>
  </si>
  <si>
    <t>19262014-448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</si>
</sst>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8" zoomScale="85" zoomScaleNormal="85" zoomScaleSheetLayoutView="40" zoomScalePageLayoutView="40" workbookViewId="0">
      <selection activeCell="A193" sqref="A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421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800181797</v>
      </c>
      <c r="C20" s="5"/>
      <c r="D20" s="73"/>
      <c r="E20" s="5"/>
      <c r="F20" s="5"/>
      <c r="G20" s="5"/>
      <c r="H20" s="185"/>
      <c r="I20" s="148" t="s">
        <v>421</v>
      </c>
      <c r="J20" s="149" t="s">
        <v>447</v>
      </c>
      <c r="K20" s="150">
        <v>1041461281</v>
      </c>
      <c r="L20" s="151">
        <v>44194</v>
      </c>
      <c r="M20" s="151">
        <v>44561</v>
      </c>
      <c r="N20" s="134">
        <f>+(M20-L20)/30</f>
        <v>12.233333333333333</v>
      </c>
      <c r="O20" s="137"/>
      <c r="U20" s="133"/>
      <c r="V20" s="105">
        <f ca="1">NOW()</f>
        <v>44194.950859375</v>
      </c>
      <c r="W20" s="105">
        <f ca="1">NOW()</f>
        <v>44194.950859375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LICEO COMERCIAL CIUDAD DE EL BORDO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2688</v>
      </c>
      <c r="E48" s="144">
        <v>40296</v>
      </c>
      <c r="F48" s="144">
        <v>40527</v>
      </c>
      <c r="G48" s="159">
        <f>IF(AND(E48&lt;&gt;"",F48&lt;&gt;""),((F48-E48)/30),"")</f>
        <v>7.7</v>
      </c>
      <c r="H48" s="114" t="s">
        <v>2689</v>
      </c>
      <c r="I48" s="113" t="s">
        <v>421</v>
      </c>
      <c r="J48" s="113" t="s">
        <v>447</v>
      </c>
      <c r="K48" s="116">
        <v>556319470</v>
      </c>
      <c r="L48" s="115" t="s">
        <v>1148</v>
      </c>
      <c r="M48" s="117">
        <v>1</v>
      </c>
      <c r="N48" s="115" t="s">
        <v>2690</v>
      </c>
      <c r="O48" s="115" t="s">
        <v>1148</v>
      </c>
      <c r="P48" s="78"/>
    </row>
    <row r="49" spans="1:16" s="6" customFormat="1" ht="24.75" customHeight="1" x14ac:dyDescent="0.25">
      <c r="A49" s="142">
        <v>2</v>
      </c>
      <c r="B49" s="111" t="s">
        <v>2691</v>
      </c>
      <c r="C49" s="112" t="s">
        <v>31</v>
      </c>
      <c r="D49" s="110" t="s">
        <v>2692</v>
      </c>
      <c r="E49" s="144">
        <v>38490</v>
      </c>
      <c r="F49" s="144">
        <v>38735</v>
      </c>
      <c r="G49" s="159">
        <f t="shared" ref="G49:G50" si="2">IF(AND(E49&lt;&gt;"",F49&lt;&gt;""),((F49-E49)/30),"")</f>
        <v>8.1666666666666661</v>
      </c>
      <c r="H49" s="114" t="s">
        <v>2693</v>
      </c>
      <c r="I49" s="113" t="s">
        <v>421</v>
      </c>
      <c r="J49" s="113" t="s">
        <v>447</v>
      </c>
      <c r="K49" s="116">
        <v>1311872000</v>
      </c>
      <c r="L49" s="115" t="s">
        <v>1148</v>
      </c>
      <c r="M49" s="117">
        <v>1</v>
      </c>
      <c r="N49" s="115" t="s">
        <v>2690</v>
      </c>
      <c r="O49" s="115" t="s">
        <v>1148</v>
      </c>
      <c r="P49" s="78"/>
    </row>
    <row r="50" spans="1:16" s="6" customFormat="1" ht="24.75" customHeight="1" x14ac:dyDescent="0.25">
      <c r="A50" s="142">
        <v>3</v>
      </c>
      <c r="B50" s="111" t="s">
        <v>2686</v>
      </c>
      <c r="C50" s="112" t="s">
        <v>31</v>
      </c>
      <c r="D50" s="110" t="s">
        <v>2694</v>
      </c>
      <c r="E50" s="144">
        <v>43405</v>
      </c>
      <c r="F50" s="144">
        <v>43434</v>
      </c>
      <c r="G50" s="159">
        <f t="shared" si="2"/>
        <v>0.96666666666666667</v>
      </c>
      <c r="H50" s="119" t="s">
        <v>2695</v>
      </c>
      <c r="I50" s="113" t="s">
        <v>421</v>
      </c>
      <c r="J50" s="113" t="s">
        <v>447</v>
      </c>
      <c r="K50" s="116">
        <v>69169083</v>
      </c>
      <c r="L50" s="115" t="s">
        <v>1148</v>
      </c>
      <c r="M50" s="117">
        <v>1</v>
      </c>
      <c r="N50" s="115" t="s">
        <v>2690</v>
      </c>
      <c r="O50" s="115" t="s">
        <v>1148</v>
      </c>
      <c r="P50" s="78"/>
    </row>
    <row r="51" spans="1:16" s="6" customFormat="1" ht="24.75" customHeight="1" outlineLevel="1" x14ac:dyDescent="0.25">
      <c r="A51" s="142">
        <v>4</v>
      </c>
      <c r="B51" s="111" t="s">
        <v>2686</v>
      </c>
      <c r="C51" s="112" t="s">
        <v>31</v>
      </c>
      <c r="D51" s="110" t="s">
        <v>2696</v>
      </c>
      <c r="E51" s="144">
        <v>42025</v>
      </c>
      <c r="F51" s="144">
        <v>42369</v>
      </c>
      <c r="G51" s="159">
        <f t="shared" ref="G51:G107" si="3">IF(AND(E51&lt;&gt;"",F51&lt;&gt;""),((F51-E51)/30),"")</f>
        <v>11.466666666666667</v>
      </c>
      <c r="H51" s="119" t="s">
        <v>2695</v>
      </c>
      <c r="I51" s="113" t="s">
        <v>421</v>
      </c>
      <c r="J51" s="113" t="s">
        <v>447</v>
      </c>
      <c r="K51" s="116">
        <v>708165358</v>
      </c>
      <c r="L51" s="115" t="s">
        <v>1148</v>
      </c>
      <c r="M51" s="117">
        <v>1</v>
      </c>
      <c r="N51" s="115" t="s">
        <v>2690</v>
      </c>
      <c r="O51" s="115" t="s">
        <v>26</v>
      </c>
      <c r="P51" s="78"/>
    </row>
    <row r="52" spans="1:16" s="7" customFormat="1" ht="24.75" customHeight="1" outlineLevel="1" x14ac:dyDescent="0.25">
      <c r="A52" s="143">
        <v>5</v>
      </c>
      <c r="B52" s="111" t="s">
        <v>2686</v>
      </c>
      <c r="C52" s="112" t="s">
        <v>31</v>
      </c>
      <c r="D52" s="110" t="s">
        <v>2697</v>
      </c>
      <c r="E52" s="144">
        <v>42025</v>
      </c>
      <c r="F52" s="144">
        <v>42369</v>
      </c>
      <c r="G52" s="159">
        <f t="shared" si="3"/>
        <v>11.466666666666667</v>
      </c>
      <c r="H52" s="119" t="s">
        <v>2695</v>
      </c>
      <c r="I52" s="113" t="s">
        <v>421</v>
      </c>
      <c r="J52" s="113" t="s">
        <v>447</v>
      </c>
      <c r="K52" s="116">
        <v>272073800</v>
      </c>
      <c r="L52" s="115" t="s">
        <v>1148</v>
      </c>
      <c r="M52" s="117">
        <v>1</v>
      </c>
      <c r="N52" s="115" t="s">
        <v>2690</v>
      </c>
      <c r="O52" s="115" t="s">
        <v>26</v>
      </c>
      <c r="P52" s="79"/>
    </row>
    <row r="53" spans="1:16" s="7" customFormat="1" ht="24.75" customHeight="1" outlineLevel="1" x14ac:dyDescent="0.25">
      <c r="A53" s="143">
        <v>6</v>
      </c>
      <c r="B53" s="111" t="s">
        <v>2686</v>
      </c>
      <c r="C53" s="112" t="s">
        <v>31</v>
      </c>
      <c r="D53" s="110" t="s">
        <v>2698</v>
      </c>
      <c r="E53" s="144">
        <v>42397</v>
      </c>
      <c r="F53" s="144">
        <v>42716</v>
      </c>
      <c r="G53" s="159">
        <f t="shared" si="3"/>
        <v>10.633333333333333</v>
      </c>
      <c r="H53" s="119" t="s">
        <v>2695</v>
      </c>
      <c r="I53" s="113" t="s">
        <v>421</v>
      </c>
      <c r="J53" s="113" t="s">
        <v>447</v>
      </c>
      <c r="K53" s="116">
        <v>763045227</v>
      </c>
      <c r="L53" s="115" t="s">
        <v>1148</v>
      </c>
      <c r="M53" s="117">
        <v>1</v>
      </c>
      <c r="N53" s="115" t="s">
        <v>2690</v>
      </c>
      <c r="O53" s="115" t="s">
        <v>26</v>
      </c>
      <c r="P53" s="79"/>
    </row>
    <row r="54" spans="1:16" s="7" customFormat="1" ht="24.75" customHeight="1" outlineLevel="1" x14ac:dyDescent="0.25">
      <c r="A54" s="143">
        <v>7</v>
      </c>
      <c r="B54" s="111" t="s">
        <v>2686</v>
      </c>
      <c r="C54" s="112" t="s">
        <v>31</v>
      </c>
      <c r="D54" s="110" t="s">
        <v>2699</v>
      </c>
      <c r="E54" s="144">
        <v>43085</v>
      </c>
      <c r="F54" s="144">
        <v>43449</v>
      </c>
      <c r="G54" s="159">
        <f t="shared" si="3"/>
        <v>12.133333333333333</v>
      </c>
      <c r="H54" s="119" t="s">
        <v>2695</v>
      </c>
      <c r="I54" s="113" t="s">
        <v>421</v>
      </c>
      <c r="J54" s="113" t="s">
        <v>447</v>
      </c>
      <c r="K54" s="118">
        <v>685218135</v>
      </c>
      <c r="L54" s="115" t="s">
        <v>1148</v>
      </c>
      <c r="M54" s="117">
        <v>1</v>
      </c>
      <c r="N54" s="115" t="s">
        <v>2690</v>
      </c>
      <c r="O54" s="115" t="s">
        <v>26</v>
      </c>
      <c r="P54" s="79"/>
    </row>
    <row r="55" spans="1:16" s="7" customFormat="1" ht="24.75" customHeight="1" outlineLevel="1" x14ac:dyDescent="0.25">
      <c r="A55" s="143">
        <v>8</v>
      </c>
      <c r="B55" s="121" t="s">
        <v>2686</v>
      </c>
      <c r="C55" s="112" t="s">
        <v>31</v>
      </c>
      <c r="D55" s="110" t="s">
        <v>2700</v>
      </c>
      <c r="E55" s="144">
        <v>41852</v>
      </c>
      <c r="F55" s="144">
        <v>41943</v>
      </c>
      <c r="G55" s="159">
        <f t="shared" si="3"/>
        <v>3.0333333333333332</v>
      </c>
      <c r="H55" s="119" t="s">
        <v>2695</v>
      </c>
      <c r="I55" s="113" t="s">
        <v>421</v>
      </c>
      <c r="J55" s="113" t="s">
        <v>447</v>
      </c>
      <c r="K55" s="118">
        <v>69466200</v>
      </c>
      <c r="L55" s="115" t="s">
        <v>26</v>
      </c>
      <c r="M55" s="117">
        <v>1</v>
      </c>
      <c r="N55" s="115" t="s">
        <v>2690</v>
      </c>
      <c r="O55" s="115" t="s">
        <v>1148</v>
      </c>
      <c r="P55" s="79"/>
    </row>
    <row r="56" spans="1:16" s="7" customFormat="1" ht="24.75" customHeight="1" outlineLevel="1" x14ac:dyDescent="0.25">
      <c r="A56" s="143">
        <v>9</v>
      </c>
      <c r="B56" s="111" t="s">
        <v>2686</v>
      </c>
      <c r="C56" s="112" t="s">
        <v>31</v>
      </c>
      <c r="D56" s="110" t="s">
        <v>2701</v>
      </c>
      <c r="E56" s="144">
        <v>41944</v>
      </c>
      <c r="F56" s="144">
        <v>42004</v>
      </c>
      <c r="G56" s="159">
        <f t="shared" si="3"/>
        <v>2</v>
      </c>
      <c r="H56" s="119" t="s">
        <v>2695</v>
      </c>
      <c r="I56" s="113" t="s">
        <v>421</v>
      </c>
      <c r="J56" s="113" t="s">
        <v>447</v>
      </c>
      <c r="K56" s="118">
        <v>34905900</v>
      </c>
      <c r="L56" s="115" t="s">
        <v>26</v>
      </c>
      <c r="M56" s="117">
        <v>1</v>
      </c>
      <c r="N56" s="115" t="s">
        <v>2690</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2678</v>
      </c>
      <c r="E114" s="144">
        <v>44044</v>
      </c>
      <c r="F114" s="144">
        <v>44196</v>
      </c>
      <c r="G114" s="159">
        <f>IF(AND(E114&lt;&gt;"",F114&lt;&gt;""),((F114-E114)/30),"")</f>
        <v>5.0666666666666664</v>
      </c>
      <c r="H114" s="121" t="s">
        <v>2680</v>
      </c>
      <c r="I114" s="120" t="s">
        <v>1155</v>
      </c>
      <c r="J114" s="120" t="s">
        <v>1035</v>
      </c>
      <c r="K114" s="122">
        <v>210000000</v>
      </c>
      <c r="L114" s="100">
        <f>+IF(AND(K114&gt;0,O114="Ejecución"),(K114/877802)*Tabla28[[#This Row],[% participación]],IF(AND(K114&gt;0,O114&lt;&gt;"Ejecución"),"-",""))</f>
        <v>239.23390468465553</v>
      </c>
      <c r="M114" s="123" t="s">
        <v>1148</v>
      </c>
      <c r="N114" s="172">
        <v>1</v>
      </c>
      <c r="O114" s="161" t="s">
        <v>1150</v>
      </c>
      <c r="P114" s="78"/>
    </row>
    <row r="115" spans="1:16" s="6" customFormat="1" ht="24.75" customHeight="1" x14ac:dyDescent="0.25">
      <c r="A115" s="142">
        <v>2</v>
      </c>
      <c r="B115" s="160" t="s">
        <v>2664</v>
      </c>
      <c r="C115" s="162" t="s">
        <v>31</v>
      </c>
      <c r="D115" s="120" t="s">
        <v>2679</v>
      </c>
      <c r="E115" s="144">
        <v>44063</v>
      </c>
      <c r="F115" s="144">
        <v>44196</v>
      </c>
      <c r="G115" s="159">
        <f t="shared" ref="G115:G116" si="4">IF(AND(E115&lt;&gt;"",F115&lt;&gt;""),((F115-E115)/30),"")</f>
        <v>4.4333333333333336</v>
      </c>
      <c r="H115" s="121" t="s">
        <v>2680</v>
      </c>
      <c r="I115" s="120" t="s">
        <v>421</v>
      </c>
      <c r="J115" s="120" t="s">
        <v>439</v>
      </c>
      <c r="K115" s="68">
        <v>114456000</v>
      </c>
      <c r="L115" s="100">
        <f>+IF(AND(K115&gt;0,O115="Ejecución"),(K115/877802)*Tabla28[[#This Row],[% participación]],IF(AND(K115&gt;0,O115&lt;&gt;"Ejecución"),"-",""))</f>
        <v>130.38931330755682</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1E-3</v>
      </c>
      <c r="G179" s="164">
        <f>IF(F179&gt;0,SUM(E179+F179),"")</f>
        <v>2.1000000000000001E-2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21870686.901000001</v>
      </c>
      <c r="F185" s="92"/>
      <c r="G185" s="93"/>
      <c r="H185" s="88"/>
      <c r="I185" s="90" t="s">
        <v>2627</v>
      </c>
      <c r="J185" s="165">
        <f>+SUM(M179:M183)</f>
        <v>0.02</v>
      </c>
      <c r="K185" s="201" t="s">
        <v>2628</v>
      </c>
      <c r="L185" s="201"/>
      <c r="M185" s="94">
        <f>+J185*(SUM(K20:K35))</f>
        <v>20829225.620000001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34302</v>
      </c>
      <c r="D193" s="5"/>
      <c r="E193" s="125">
        <v>302</v>
      </c>
      <c r="F193" s="5"/>
      <c r="G193" s="5"/>
      <c r="H193" s="146" t="s">
        <v>2681</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7" t="s">
        <v>2684</v>
      </c>
      <c r="L211" s="21"/>
      <c r="M211" s="21"/>
      <c r="N211" s="21"/>
      <c r="O211" s="8"/>
    </row>
    <row r="212" spans="1:15" x14ac:dyDescent="0.25">
      <c r="A212" s="9"/>
      <c r="B212" s="27" t="s">
        <v>2619</v>
      </c>
      <c r="C212" s="146" t="s">
        <v>2681</v>
      </c>
      <c r="D212" s="21"/>
      <c r="G212" s="27" t="s">
        <v>2621</v>
      </c>
      <c r="H212" s="147" t="s">
        <v>2683</v>
      </c>
      <c r="J212" s="27" t="s">
        <v>2623</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Gustavo Legarda</cp:lastModifiedBy>
  <cp:lastPrinted>2020-12-30T03:27:14Z</cp:lastPrinted>
  <dcterms:created xsi:type="dcterms:W3CDTF">2020-10-14T21:57:42Z</dcterms:created>
  <dcterms:modified xsi:type="dcterms:W3CDTF">2020-12-30T03:50:12Z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