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<sst xmlns="http://schemas.openxmlformats.org/spreadsheetml/2006/main" count="3138" uniqueCount="2704">
  <si>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</si>
  <si>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</si>
  <si>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</si>
  <si>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</si>
  <si>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</si>
  <si>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</si>
  <si>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</si>
  <si>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</si>
  <si>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</si>
  <si>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</si>
  <si>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</si>
  <si>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</si>
  <si>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</si>
  <si>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</si>
  <si>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</si>
  <si>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</si>
  <si>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</si>
  <si>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</si>
  <si>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</si>
  <si>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</si>
  <si>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</si>
  <si>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</si>
  <si>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</si>
  <si>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</si>
  <si>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</si>
  <si>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</si>
  <si>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</si>
  <si>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</si>
  <si>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</si>
  <si>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</si>
  <si>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</si>
  <si>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</si>
  <si>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</si>
  <si>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</si>
  <si>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</si>
  <si>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</si>
  <si>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</si>
  <si>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</si>
  <si>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</si>
  <si>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</si>
  <si>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</si>
  <si>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</si>
  <si>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</si>
  <si>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</si>
  <si>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</si>
  <si>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</si>
  <si>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</si>
  <si>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</si>
  <si>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</si>
  <si>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</si>
  <si>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</si>
  <si>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</si>
  <si>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</si>
  <si>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</si>
  <si>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</si>
  <si>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</si>
  <si>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</si>
  <si>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</si>
  <si>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</si>
  <si>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</si>
  <si>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</si>
  <si>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</si>
  <si>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</si>
  <si>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</si>
  <si>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</si>
  <si>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</si>
  <si>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</si>
  <si>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</si>
  <si>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</si>
  <si>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</si>
  <si>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</si>
  <si>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</si>
  <si>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</si>
  <si>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</si>
  <si>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</si>
  <si>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</si>
  <si>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</si>
  <si>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</si>
  <si>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</si>
  <si>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</si>
  <si>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</si>
  <si>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</si>
  <si>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</si>
  <si>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</si>
  <si>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</si>
  <si>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</si>
  <si>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</si>
  <si>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</si>
  <si>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</si>
  <si>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</si>
  <si>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</si>
  <si>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</si>
  <si>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</si>
  <si>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</si>
  <si>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</si>
  <si>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</si>
  <si>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</si>
  <si>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</si>
  <si>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</si>
  <si>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</si>
  <si>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</si>
  <si>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</si>
  <si>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</si>
  <si>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</si>
  <si>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</si>
  <si>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</si>
  <si>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</si>
  <si>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</si>
  <si>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</si>
  <si>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</si>
  <si>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</si>
  <si>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</si>
  <si>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</si>
  <si>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</si>
  <si>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</si>
  <si>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</si>
  <si>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</si>
  <si>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</si>
  <si>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</si>
  <si>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</si>
  <si>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</si>
  <si>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</si>
  <si>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</si>
  <si>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</si>
  <si>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</si>
  <si>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</si>
  <si>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</si>
  <si>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</si>
  <si>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</si>
  <si>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</si>
  <si>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</si>
  <si>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</si>
  <si>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</si>
  <si>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</si>
  <si>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</si>
  <si>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</si>
  <si>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</si>
  <si>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</si>
  <si>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</si>
  <si>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</si>
  <si>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</si>
  <si>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</si>
  <si>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</si>
  <si>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</si>
  <si>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</si>
  <si>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</si>
  <si>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</si>
  <si>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</si>
  <si>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</si>
  <si>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</si>
  <si>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</si>
  <si>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</si>
  <si>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</si>
  <si>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</si>
  <si>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</si>
  <si>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</si>
  <si>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</si>
  <si>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</si>
  <si>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</si>
  <si>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</si>
  <si>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</si>
  <si>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</si>
  <si>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</si>
  <si>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</si>
  <si>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</si>
  <si>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</si>
  <si>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</si>
  <si>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</si>
  <si>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</si>
  <si>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</si>
  <si>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</si>
  <si>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</si>
  <si>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</si>
  <si>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</si>
  <si>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</si>
  <si>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</si>
  <si>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</si>
  <si>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</si>
  <si>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</si>
  <si>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</si>
  <si>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</si>
  <si>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</si>
  <si>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</si>
  <si>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</si>
  <si>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</si>
  <si>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</si>
  <si>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</si>
  <si>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</si>
  <si>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</si>
  <si>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</si>
  <si>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</si>
  <si>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</si>
  <si>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</si>
  <si>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</si>
  <si>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</si>
  <si>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</si>
  <si>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</si>
  <si>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</si>
  <si>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</si>
  <si>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</si>
  <si>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</si>
  <si>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</si>
  <si>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</si>
  <si>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</si>
  <si>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</si>
  <si>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</si>
  <si>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</si>
  <si>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</si>
  <si>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</si>
  <si>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</si>
  <si>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</si>
  <si>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</si>
  <si>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</si>
  <si>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</si>
  <si>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</si>
  <si>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</si>
  <si>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</si>
  <si>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</si>
  <si>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</si>
  <si>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</si>
  <si>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</si>
  <si>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</si>
  <si>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</si>
  <si>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</si>
  <si>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</si>
  <si>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</si>
  <si>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</si>
  <si>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</si>
  <si>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</si>
  <si>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</si>
  <si>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</si>
  <si>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</si>
  <si>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</si>
  <si>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</si>
  <si>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</si>
  <si>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</si>
  <si>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</si>
  <si>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</si>
  <si>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</si>
  <si>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</si>
  <si>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</si>
  <si>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</si>
  <si>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</si>
  <si>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</si>
  <si>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</si>
  <si>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</si>
  <si>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</si>
  <si>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</si>
  <si>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</si>
  <si>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</si>
  <si>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</si>
  <si>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</si>
  <si>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</si>
  <si>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</si>
  <si>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</si>
  <si>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</si>
  <si>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</si>
  <si>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</si>
  <si>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</si>
  <si>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</si>
  <si>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</si>
  <si>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</si>
  <si>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</si>
  <si>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</si>
  <si>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</si>
  <si>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</si>
  <si>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</si>
  <si>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</si>
  <si>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</si>
  <si>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</si>
  <si>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</si>
  <si>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</si>
  <si>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</si>
  <si>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</si>
  <si>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</si>
  <si>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</si>
  <si>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</si>
  <si>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</si>
  <si>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</si>
  <si>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</si>
  <si>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</si>
  <si>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</si>
  <si>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</si>
  <si>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</si>
  <si>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</si>
  <si>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</si>
  <si>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</si>
  <si>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</si>
  <si>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</si>
  <si>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</si>
  <si>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</si>
  <si>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</si>
  <si>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</si>
  <si>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</si>
  <si>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</si>
  <si>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</si>
  <si>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</si>
  <si>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</si>
  <si>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</si>
  <si>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</si>
  <si>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</si>
  <si>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</si>
  <si>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</si>
  <si>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</si>
  <si>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</si>
  <si>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</si>
  <si>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</si>
  <si>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</si>
  <si>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</si>
  <si>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</si>
  <si>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</si>
  <si>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</si>
  <si>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</si>
  <si>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</si>
  <si>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</si>
  <si>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</si>
  <si>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</si>
  <si>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</si>
  <si>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</si>
  <si>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</si>
  <si>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</si>
  <si>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</si>
  <si>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</si>
  <si>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</si>
  <si>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</si>
  <si>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</si>
  <si>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</si>
  <si>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</si>
  <si>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</si>
  <si>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</si>
  <si>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</si>
  <si>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</si>
  <si>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</si>
  <si>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</si>
  <si>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</si>
  <si>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</si>
  <si>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</si>
  <si>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</si>
  <si>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</si>
  <si>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</si>
  <si>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</si>
  <si>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</si>
  <si>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</si>
  <si>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</si>
  <si>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</si>
  <si>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</si>
  <si>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</si>
  <si>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</si>
  <si>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</si>
  <si>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</si>
  <si>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</si>
  <si>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</si>
  <si>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</si>
  <si>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</si>
  <si>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</si>
  <si>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</si>
  <si>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</si>
  <si>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</si>
  <si>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</si>
  <si>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</si>
  <si>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</si>
  <si>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</si>
  <si>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</si>
  <si>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</si>
  <si>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</si>
  <si>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</si>
  <si>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</si>
  <si>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</si>
  <si>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</si>
  <si>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</si>
  <si>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</si>
  <si>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</si>
  <si>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</si>
  <si>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</si>
  <si>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</si>
  <si>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</si>
  <si>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</si>
  <si>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</si>
  <si>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</si>
  <si>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</si>
  <si>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</si>
  <si>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</si>
  <si>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</si>
  <si>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</si>
  <si>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</si>
  <si>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</si>
  <si>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</si>
  <si>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</si>
  <si>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</si>
  <si>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</si>
  <si>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</si>
  <si>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</si>
  <si>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</si>
  <si>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</si>
  <si>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</si>
  <si>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</si>
  <si>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</si>
  <si>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</si>
  <si>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</si>
  <si>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</si>
  <si>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</si>
  <si>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</si>
  <si>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</si>
  <si>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</si>
  <si>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</si>
  <si>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</si>
  <si>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</si>
  <si>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</si>
  <si>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</si>
  <si>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</si>
  <si>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</si>
  <si>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</si>
  <si>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</si>
  <si>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</si>
  <si>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</si>
  <si>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</si>
  <si>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</si>
  <si>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</si>
  <si>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</si>
  <si>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</si>
  <si>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</si>
  <si>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</si>
  <si>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</si>
  <si>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</si>
  <si>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</si>
  <si>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</si>
  <si>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</si>
  <si>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</si>
  <si>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</si>
  <si>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</si>
  <si>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</si>
  <si>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</si>
  <si>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</si>
  <si>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</si>
  <si>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</si>
  <si>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</si>
  <si>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</si>
  <si>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</si>
  <si>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</si>
  <si>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</si>
  <si>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</si>
  <si>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</si>
  <si>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</si>
  <si>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</si>
  <si>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</si>
  <si>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</si>
  <si>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</si>
  <si>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</si>
  <si>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</si>
  <si>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</si>
  <si>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</si>
  <si>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</si>
  <si>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</si>
  <si>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</si>
  <si>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</si>
  <si>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</si>
  <si>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</si>
  <si>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</si>
  <si>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</si>
  <si>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</si>
  <si>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</si>
  <si>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</si>
  <si>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</si>
  <si>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</si>
  <si>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</si>
  <si>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</si>
  <si>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</si>
  <si>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</si>
  <si>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</si>
  <si>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</si>
  <si>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</si>
  <si>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</si>
  <si>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</si>
  <si>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</si>
  <si>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</si>
  <si>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</si>
  <si>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</si>
  <si>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</si>
  <si>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</si>
  <si>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</si>
  <si>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</si>
  <si>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</si>
  <si>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</si>
  <si>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</si>
  <si>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</si>
  <si>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</si>
  <si>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</si>
  <si>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</si>
  <si>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</si>
  <si>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</si>
  <si>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</si>
  <si>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</si>
  <si>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</si>
  <si>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</si>
  <si>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</si>
  <si>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</si>
  <si>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</si>
  <si>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</si>
  <si>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</si>
  <si>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</si>
  <si>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</si>
  <si>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</si>
  <si>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</si>
  <si>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</si>
  <si>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</si>
  <si>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</si>
  <si>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</si>
  <si>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</si>
  <si>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</si>
  <si>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</si>
  <si>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</si>
  <si>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</si>
  <si>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</si>
  <si>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</si>
  <si>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</si>
  <si>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</si>
  <si>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</si>
  <si>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</si>
  <si>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</si>
  <si>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</si>
  <si>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</si>
  <si>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</si>
  <si>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</si>
  <si>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</si>
  <si>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</si>
  <si>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</si>
  <si>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</si>
  <si>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</si>
  <si>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</si>
  <si>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</si>
  <si>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</si>
  <si>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</si>
  <si>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</si>
  <si>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</si>
  <si>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</si>
  <si>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</si>
  <si>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</si>
  <si>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</si>
  <si>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</si>
  <si>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</si>
  <si>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</si>
  <si>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</si>
  <si>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</si>
  <si>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</si>
  <si>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</si>
  <si>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</si>
  <si>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</si>
  <si>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</si>
  <si>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</si>
  <si>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</si>
  <si>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</si>
  <si>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</si>
  <si>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</si>
  <si>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</si>
  <si>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</si>
  <si>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</si>
  <si>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</si>
  <si>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</si>
  <si>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</si>
  <si>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</si>
  <si>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</si>
  <si>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</si>
  <si>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</si>
  <si>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</si>
  <si>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</si>
  <si>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</si>
  <si>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</si>
  <si>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</si>
  <si>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</si>
  <si>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</si>
  <si>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</si>
  <si>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</si>
  <si>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</si>
  <si>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</si>
  <si>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</si>
  <si>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</si>
  <si>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</si>
  <si>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</si>
  <si>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</si>
  <si>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</si>
  <si>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</si>
  <si>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</si>
  <si>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</si>
  <si>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</si>
  <si>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</si>
  <si>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</si>
  <si>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</si>
  <si>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</si>
  <si>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</si>
  <si>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</si>
  <si>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</si>
  <si>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</si>
  <si>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</si>
  <si>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</si>
  <si>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</si>
  <si>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</si>
  <si>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</si>
  <si>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</si>
  <si>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</si>
  <si>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</si>
  <si>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</si>
  <si>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</si>
  <si>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</si>
  <si>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</si>
  <si>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</si>
  <si>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</si>
  <si>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</si>
  <si>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</si>
  <si>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</si>
  <si>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</si>
  <si>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</si>
  <si>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</si>
  <si>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</si>
  <si>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</si>
  <si>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</si>
  <si>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</si>
  <si>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</si>
  <si>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</si>
  <si>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</si>
  <si>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</si>
  <si>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</si>
  <si>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</si>
  <si>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</si>
  <si>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</si>
  <si>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</si>
  <si>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</si>
  <si>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</si>
  <si>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</si>
  <si>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</si>
  <si>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</si>
  <si>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</si>
  <si>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</si>
  <si>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</si>
  <si>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</si>
  <si>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</si>
  <si>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</si>
  <si>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</si>
  <si>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</si>
  <si>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</si>
  <si>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</si>
  <si>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</si>
  <si>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</si>
  <si>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</si>
  <si>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</si>
  <si>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</si>
  <si>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</si>
  <si>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</si>
  <si>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</si>
  <si>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</si>
  <si>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</si>
  <si>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</si>
  <si>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</si>
  <si>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</si>
  <si>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</si>
  <si>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</si>
  <si>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</si>
  <si>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</si>
  <si>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</si>
  <si>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</si>
  <si>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</si>
  <si>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</si>
  <si>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</si>
  <si>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</si>
  <si>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</si>
  <si>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</si>
  <si>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</si>
  <si>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</si>
  <si>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</si>
  <si>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</si>
  <si>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</si>
  <si>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</si>
  <si>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</si>
  <si>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</si>
  <si>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</si>
  <si>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</si>
  <si>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</si>
  <si>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</si>
  <si>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</si>
  <si>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</si>
  <si>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</si>
  <si>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</si>
  <si>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</si>
  <si>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</si>
  <si>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</si>
  <si>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</si>
  <si>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</si>
  <si>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</si>
  <si>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</si>
  <si>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</si>
  <si>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</si>
  <si>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</si>
  <si>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</si>
  <si>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</si>
  <si>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</si>
  <si>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</si>
  <si>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</si>
  <si>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</si>
  <si>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</si>
  <si>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</si>
  <si>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</si>
  <si>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</si>
  <si>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</si>
  <si>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</si>
  <si>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</si>
  <si>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</si>
  <si>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</si>
  <si>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</si>
  <si>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</si>
  <si>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</si>
  <si>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</si>
  <si>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</si>
  <si>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</si>
  <si>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</si>
  <si>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</si>
  <si>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</si>
  <si>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</si>
  <si>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</si>
  <si>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</si>
  <si>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</si>
  <si>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</si>
  <si>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</si>
  <si>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</si>
  <si>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</si>
  <si>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</si>
  <si>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</si>
  <si>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</si>
  <si>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</si>
  <si>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</si>
  <si>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</si>
  <si>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</si>
  <si>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</si>
  <si>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</si>
  <si>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</si>
  <si>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</si>
  <si>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</si>
  <si>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</si>
  <si>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</si>
  <si>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</si>
  <si>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</si>
  <si>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</si>
  <si>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</si>
  <si>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</si>
  <si>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</si>
  <si>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</si>
  <si>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</si>
  <si>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</si>
  <si>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</si>
  <si>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</si>
  <si>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</si>
  <si>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</si>
  <si>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</si>
  <si>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</si>
  <si>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</si>
  <si>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</si>
  <si>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</si>
  <si>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</si>
  <si>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</si>
  <si>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</si>
  <si>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</si>
  <si>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</si>
  <si>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</si>
  <si>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</si>
  <si>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</si>
  <si>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</si>
  <si>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</si>
  <si>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</si>
  <si>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</si>
  <si>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</si>
  <si>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</si>
  <si>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</si>
  <si>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</si>
  <si>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</si>
  <si>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</si>
  <si>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</si>
  <si>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</si>
  <si>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</si>
  <si>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</si>
  <si>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</si>
  <si>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</si>
  <si>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</si>
  <si>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</si>
  <si>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</si>
  <si>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</si>
  <si>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</si>
  <si>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</si>
  <si>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</si>
  <si>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</si>
  <si>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</si>
  <si>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</si>
  <si>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</si>
  <si>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</si>
  <si>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</si>
  <si>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</si>
  <si>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</si>
  <si>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</si>
  <si>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</si>
  <si>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</si>
  <si>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</si>
  <si>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</si>
  <si>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</si>
  <si>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</si>
  <si>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</si>
  <si>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</si>
  <si>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</si>
  <si>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</si>
  <si>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</si>
  <si>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</si>
  <si>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</si>
  <si>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</si>
  <si>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</si>
  <si>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</si>
  <si>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</si>
  <si>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</si>
  <si>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</si>
  <si>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</si>
  <si>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</si>
  <si>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</si>
  <si>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</si>
  <si>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</si>
  <si>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</si>
  <si>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</si>
  <si>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</si>
  <si>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</si>
  <si>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</si>
  <si>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</si>
  <si>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</si>
  <si>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</si>
  <si>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</si>
  <si>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</si>
  <si>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</si>
  <si>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</si>
  <si>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</si>
  <si>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</si>
  <si>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</si>
  <si>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</si>
  <si>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</si>
  <si>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</si>
  <si>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</si>
  <si>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</si>
  <si>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</si>
  <si>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</si>
  <si>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</si>
  <si>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</si>
  <si>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</si>
  <si>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</si>
  <si>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</si>
  <si>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</si>
  <si>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</si>
  <si>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</si>
  <si>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</si>
  <si>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</si>
  <si>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</si>
  <si>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</si>
  <si>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</si>
  <si>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</si>
  <si>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</si>
  <si>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</si>
  <si>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</si>
  <si>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</si>
  <si>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</si>
  <si>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</si>
  <si>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</si>
  <si>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</si>
  <si>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</si>
  <si>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</si>
  <si>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</si>
  <si>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</si>
  <si>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</si>
  <si>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</si>
  <si>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</si>
  <si>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</si>
  <si>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</si>
  <si>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</si>
  <si>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</si>
  <si>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</si>
  <si>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</si>
  <si>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</si>
  <si>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</si>
  <si>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</si>
  <si>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</si>
  <si>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</si>
  <si>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</si>
  <si>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</si>
  <si>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</si>
  <si>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</si>
  <si>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</si>
  <si>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</si>
  <si>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</si>
  <si>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</si>
  <si>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</si>
  <si>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</si>
  <si>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</si>
  <si>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</si>
  <si>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</si>
  <si>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</si>
  <si>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</si>
  <si>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</si>
  <si>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</si>
  <si>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</si>
  <si>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</si>
  <si>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</si>
  <si>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</si>
  <si>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</si>
  <si>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</si>
  <si>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</si>
  <si>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</si>
  <si>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</si>
  <si>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</si>
  <si>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</si>
  <si>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</si>
  <si>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</si>
  <si>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</si>
  <si>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</si>
  <si>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</si>
  <si>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</si>
  <si>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</si>
  <si>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</si>
  <si>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</si>
  <si>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</si>
  <si>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</si>
  <si>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</si>
  <si>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</si>
  <si>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</si>
  <si>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</si>
  <si>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</si>
  <si>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</si>
  <si>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</si>
  <si>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</si>
  <si>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</si>
  <si>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</si>
  <si>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</si>
  <si>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</si>
  <si>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</si>
  <si>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</si>
  <si>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</si>
  <si>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</si>
  <si>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</si>
  <si>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</si>
  <si>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</si>
  <si>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</si>
  <si>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</si>
  <si>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</si>
  <si>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</si>
  <si>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</si>
  <si>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</si>
  <si>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</si>
  <si>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</si>
  <si>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</si>
  <si>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</si>
  <si>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</si>
  <si>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</si>
  <si>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</si>
  <si>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</si>
  <si>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</si>
  <si>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</si>
  <si>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</si>
  <si>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</si>
  <si>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</si>
  <si>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</si>
  <si>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</si>
  <si>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</si>
  <si>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</si>
  <si>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</si>
  <si>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</si>
  <si>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</si>
  <si>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</si>
  <si>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</si>
  <si>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</si>
  <si>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</si>
  <si>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</si>
  <si>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</si>
  <si>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</si>
  <si>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</si>
  <si>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</si>
  <si>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</si>
  <si>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</si>
  <si>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</si>
  <si>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</si>
  <si>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</si>
  <si>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</si>
  <si>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</si>
  <si>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</si>
  <si>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</si>
  <si>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</si>
  <si>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</si>
  <si>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</si>
  <si>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</si>
  <si>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</si>
  <si>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</si>
  <si>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</si>
  <si>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</si>
  <si>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</si>
  <si>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</si>
  <si>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</si>
  <si>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</si>
  <si>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</si>
  <si>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</si>
  <si>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</si>
  <si>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</si>
  <si>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</si>
  <si>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</si>
  <si>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</si>
  <si>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</si>
  <si>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</si>
  <si>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</si>
  <si>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</si>
  <si>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</si>
  <si>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</si>
  <si>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</si>
  <si>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</si>
  <si>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</si>
  <si>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</si>
  <si>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</si>
  <si>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</si>
  <si>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</si>
  <si>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</si>
  <si>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</si>
  <si>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</si>
  <si>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</si>
  <si>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</si>
  <si>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</si>
  <si>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</si>
  <si>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</si>
  <si>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</si>
  <si>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</si>
  <si>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</si>
  <si>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</si>
  <si>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</si>
  <si>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</si>
  <si>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</si>
  <si>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</si>
  <si>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</si>
  <si>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</si>
  <si>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</si>
  <si>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</si>
  <si>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</si>
  <si>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</si>
  <si>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</si>
  <si>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</si>
  <si>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</si>
  <si>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</si>
  <si>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</si>
  <si>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</si>
  <si>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</si>
  <si>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</si>
  <si>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</si>
  <si>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</si>
  <si>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</si>
  <si>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</si>
  <si>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</si>
  <si>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</si>
  <si>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</si>
  <si>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</si>
  <si>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</si>
  <si>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</si>
  <si>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</si>
  <si>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</si>
  <si>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</si>
  <si>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</si>
  <si>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</si>
  <si>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</si>
  <si>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</si>
  <si>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</si>
  <si>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</si>
  <si>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</si>
  <si>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</si>
  <si>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</si>
  <si>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</si>
  <si>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</si>
  <si>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</si>
  <si>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</si>
  <si>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</si>
  <si>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</si>
  <si>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</si>
  <si>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</si>
  <si>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</si>
  <si>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</si>
  <si>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</si>
  <si>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</si>
  <si>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</si>
  <si>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</si>
  <si>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</si>
  <si>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</si>
  <si>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</si>
  <si>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</si>
  <si>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</si>
  <si>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</si>
  <si>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</si>
  <si>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</si>
  <si>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</si>
  <si>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</si>
  <si>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</si>
  <si>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</si>
  <si>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</si>
  <si>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</si>
  <si>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</si>
  <si>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</si>
  <si>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</si>
  <si>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</si>
  <si>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</si>
  <si>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</si>
  <si>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</si>
  <si>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</si>
  <si>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</si>
  <si>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</si>
  <si>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</si>
  <si>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</si>
  <si>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</si>
  <si>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</si>
  <si>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</si>
  <si>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</si>
  <si>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</si>
  <si>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</si>
  <si>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</si>
  <si>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</si>
  <si>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</si>
  <si>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</si>
  <si>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</si>
  <si>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</si>
  <si>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</si>
  <si>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</si>
  <si>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</si>
  <si>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</si>
  <si>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</si>
  <si>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</si>
  <si>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</si>
  <si>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</si>
  <si>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</si>
  <si>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</si>
  <si>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</si>
  <si>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</si>
  <si>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</si>
  <si>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</si>
  <si>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</si>
  <si>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</si>
  <si>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</si>
  <si>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</si>
  <si>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</si>
  <si>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</si>
  <si>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</si>
  <si>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</si>
  <si>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</si>
  <si>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</si>
  <si>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</si>
  <si>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</si>
  <si>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</si>
  <si>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</si>
  <si>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</si>
  <si>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</si>
  <si>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</si>
  <si>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</si>
  <si>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</si>
  <si>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</si>
  <si>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</si>
  <si>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</si>
  <si>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</si>
  <si>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</si>
  <si>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</si>
  <si>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</si>
  <si>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</si>
  <si>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</si>
  <si>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</si>
  <si>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</si>
  <si>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</si>
  <si>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</si>
  <si>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</si>
  <si>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</si>
  <si>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</si>
  <si>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</si>
  <si>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</si>
  <si>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</si>
  <si>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</si>
  <si>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</si>
  <si>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</si>
  <si>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</si>
  <si>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</si>
  <si>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</si>
  <si>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</si>
  <si>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</si>
  <si>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</si>
  <si>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</si>
  <si>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</si>
  <si>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</si>
  <si>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</si>
  <si>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</si>
  <si>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</si>
  <si>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</si>
  <si>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</si>
  <si>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</si>
  <si>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</si>
  <si>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</si>
  <si>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</si>
  <si>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</si>
  <si>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</si>
  <si>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</si>
  <si>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</si>
  <si>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</si>
  <si>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</si>
  <si>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</si>
  <si>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</si>
  <si>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</si>
  <si>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</si>
  <si>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</si>
  <si>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</si>
  <si>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</si>
  <si>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</si>
  <si>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</si>
  <si>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</si>
  <si>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</si>
  <si>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</si>
  <si>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</si>
  <si>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</si>
  <si>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</si>
  <si>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</si>
  <si>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</si>
  <si>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</si>
  <si>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</si>
  <si>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</si>
  <si>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</si>
  <si>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</si>
  <si>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</si>
  <si>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</si>
  <si>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</si>
  <si>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</si>
  <si>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</si>
  <si>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</si>
  <si>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</si>
  <si>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</si>
  <si>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</si>
  <si>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</si>
  <si>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</si>
  <si>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</si>
  <si>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</si>
  <si>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</si>
  <si>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</si>
  <si>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</si>
  <si>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</si>
  <si>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</si>
  <si>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</si>
  <si>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</si>
  <si>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</si>
  <si>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</si>
  <si>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</si>
  <si>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</si>
  <si>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</si>
  <si>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</si>
  <si>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</si>
  <si>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</si>
  <si>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</si>
  <si>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</si>
  <si>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</si>
  <si>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</si>
  <si>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</si>
  <si>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</si>
  <si>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</si>
  <si>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</si>
  <si>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</si>
  <si>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</si>
  <si>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</si>
  <si>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</si>
  <si>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</si>
  <si>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</si>
  <si>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</si>
  <si>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</si>
  <si>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</si>
  <si>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</si>
  <si>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</si>
  <si>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</si>
  <si>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</si>
  <si>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</si>
  <si>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</si>
  <si>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</si>
  <si>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</si>
  <si>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</si>
  <si>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</si>
  <si>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</si>
  <si>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</si>
  <si>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</si>
  <si>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</si>
  <si>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</si>
  <si>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</si>
  <si>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</si>
  <si>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</si>
  <si>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</si>
  <si>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</si>
  <si>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</si>
  <si>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</si>
  <si>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</si>
  <si>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</si>
  <si>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</si>
  <si>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</si>
  <si>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</si>
  <si>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</si>
  <si>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</si>
  <si>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</si>
  <si>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</si>
  <si>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</si>
  <si>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</si>
  <si>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</si>
  <si>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</si>
  <si>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</si>
  <si>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</si>
  <si>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</si>
  <si>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</si>
  <si>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</si>
  <si>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</si>
  <si>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</si>
  <si>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</si>
  <si>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</si>
  <si>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</si>
  <si>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</si>
  <si>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</si>
  <si>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</si>
  <si>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</si>
  <si>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</si>
  <si>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</si>
  <si>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</si>
  <si>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</si>
  <si>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</si>
  <si>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</si>
  <si>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</si>
  <si>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</si>
  <si>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</si>
  <si>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</si>
  <si>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</si>
  <si>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</si>
  <si>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</si>
  <si>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</si>
  <si>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</si>
  <si>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</si>
  <si>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</si>
  <si>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</si>
  <si>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</si>
  <si>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</si>
  <si>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</si>
  <si>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</si>
  <si>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</si>
  <si>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</si>
  <si>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</si>
  <si>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</si>
  <si>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</si>
  <si>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</si>
  <si>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</si>
  <si>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</si>
  <si>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</si>
  <si>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</si>
  <si>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</si>
  <si>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</si>
  <si>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</si>
  <si>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</si>
  <si>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</si>
  <si>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</si>
  <si>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</si>
  <si>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</si>
  <si>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</si>
  <si>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</si>
  <si>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</si>
  <si>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</si>
  <si>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</si>
  <si>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</si>
  <si>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</si>
  <si>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</si>
  <si>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</si>
  <si>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</si>
  <si>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</si>
  <si>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</si>
  <si>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</si>
  <si>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</si>
  <si>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</si>
  <si>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</si>
  <si>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</si>
  <si>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</si>
  <si>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</si>
  <si>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</si>
  <si>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</si>
  <si>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</si>
  <si>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</si>
  <si>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</si>
  <si>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</si>
  <si>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</si>
  <si>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</si>
  <si>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</si>
  <si>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</si>
  <si>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</si>
  <si>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</si>
  <si>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</si>
  <si>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</si>
  <si>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</si>
  <si>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</si>
  <si>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</si>
  <si>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</si>
  <si>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</si>
  <si>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</si>
  <si>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</si>
  <si>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</si>
  <si>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</si>
  <si>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</si>
  <si>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</si>
  <si>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</si>
  <si>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</si>
  <si>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</si>
  <si>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</si>
  <si>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</si>
  <si>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</si>
  <si>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</si>
  <si>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</si>
  <si>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</si>
  <si>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</si>
  <si>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</si>
  <si>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</si>
  <si>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</si>
  <si>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</si>
  <si>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</si>
  <si>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</si>
  <si>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</si>
  <si>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</si>
  <si>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</si>
  <si>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</si>
  <si>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</si>
  <si>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</si>
  <si>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</si>
  <si>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</si>
  <si>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</si>
  <si>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</si>
  <si>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</si>
  <si>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</si>
  <si>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</si>
  <si>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</si>
  <si>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</si>
  <si>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</si>
  <si>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</si>
  <si>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</si>
  <si>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</si>
  <si>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</si>
  <si>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</si>
  <si>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</si>
  <si>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</si>
  <si>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</si>
  <si>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</si>
  <si>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</si>
  <si>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</si>
  <si>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</si>
  <si>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</si>
  <si>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</si>
  <si>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</si>
  <si>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</si>
  <si>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</si>
  <si>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</si>
  <si>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</si>
  <si>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</si>
  <si>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</si>
  <si>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</si>
  <si>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</si>
  <si>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</si>
  <si>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</si>
  <si>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</si>
  <si>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</si>
  <si>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</si>
  <si>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</si>
  <si>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</si>
  <si>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</si>
  <si>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</si>
  <si>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</si>
  <si>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</si>
  <si>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</si>
  <si>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</si>
  <si>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</si>
  <si>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</si>
  <si>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</si>
  <si>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</si>
  <si>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</si>
  <si>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</si>
  <si>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</si>
  <si>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</si>
  <si>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</si>
  <si>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</si>
  <si>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</si>
  <si>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</si>
  <si>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</si>
  <si>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</si>
  <si>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</si>
  <si>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</si>
  <si>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</si>
  <si>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</si>
  <si>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</si>
  <si>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</si>
  <si>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</si>
  <si>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</si>
  <si>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</si>
  <si>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</si>
  <si>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</si>
  <si>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</si>
  <si>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</si>
  <si>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</si>
  <si>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</si>
  <si>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</si>
  <si>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</si>
  <si>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</si>
  <si>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</si>
  <si>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</si>
  <si>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</si>
  <si>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</si>
  <si>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</si>
  <si>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</si>
  <si>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</si>
  <si>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</si>
  <si>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</si>
  <si>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</si>
  <si>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</si>
  <si>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</si>
  <si>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</si>
  <si>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</si>
  <si>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</si>
  <si>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</si>
  <si>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</si>
  <si>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</si>
  <si>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</si>
  <si>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</si>
  <si>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</si>
  <si>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</si>
  <si>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</si>
  <si>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</si>
  <si>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</si>
  <si>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</si>
  <si>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</si>
  <si>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</si>
  <si>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</si>
  <si>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</si>
  <si>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</si>
  <si>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</si>
  <si>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</si>
  <si>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</si>
  <si>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</si>
  <si>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</si>
  <si>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</si>
  <si>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</si>
  <si>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</si>
  <si>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</si>
  <si>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</si>
  <si>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</si>
  <si>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</si>
  <si>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</si>
  <si>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</si>
  <si>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</si>
  <si>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</si>
  <si>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</si>
  <si>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</si>
  <si>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</si>
  <si>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</si>
  <si>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</si>
  <si>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</si>
  <si>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</si>
  <si>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</si>
  <si>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</si>
  <si>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</si>
  <si>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</si>
  <si>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</si>
  <si>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</si>
  <si>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</si>
  <si>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</si>
  <si>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</si>
  <si>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</si>
  <si>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</si>
  <si>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</si>
  <si>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</si>
  <si>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</si>
  <si>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</si>
  <si>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</si>
  <si>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</si>
  <si>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</si>
  <si>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</si>
  <si>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</si>
  <si>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</si>
  <si>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</si>
  <si>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</si>
  <si>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</si>
  <si>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</si>
  <si>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</si>
  <si>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</si>
  <si>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</si>
  <si>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</si>
  <si>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</si>
  <si>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</si>
  <si>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</si>
  <si>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</si>
  <si>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</si>
  <si>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</si>
  <si>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</si>
  <si>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</si>
  <si>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</si>
  <si>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</si>
  <si>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</si>
  <si>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</si>
  <si>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</si>
  <si>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</si>
  <si>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</si>
  <si>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</si>
  <si>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</si>
  <si>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</si>
  <si>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</si>
  <si>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</si>
  <si>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</si>
  <si>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</si>
  <si>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</si>
  <si>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</si>
  <si>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</si>
  <si>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</si>
  <si>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</si>
  <si>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</si>
  <si>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</si>
  <si>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</si>
  <si>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</si>
  <si>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</si>
  <si>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</si>
  <si>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</si>
  <si>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</si>
  <si>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</si>
  <si>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</si>
  <si>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</si>
  <si>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</si>
  <si>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</si>
  <si>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</si>
  <si>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</si>
  <si>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</si>
  <si>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</si>
  <si>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</si>
  <si>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</si>
  <si>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</si>
  <si>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</si>
  <si>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</si>
  <si>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</si>
  <si>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</si>
  <si>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</si>
  <si>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</si>
  <si>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</si>
  <si>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</si>
  <si>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</si>
  <si>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</si>
  <si>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</si>
  <si>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</si>
  <si>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</si>
  <si>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</si>
  <si>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</si>
  <si>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</si>
  <si>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</si>
  <si>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</si>
  <si>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</si>
  <si>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</si>
  <si>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</si>
  <si>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</si>
  <si>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</si>
  <si>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</si>
  <si>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</si>
  <si>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</si>
  <si>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</si>
  <si>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</si>
  <si>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</si>
  <si>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</si>
  <si>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</si>
  <si>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</si>
  <si>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</si>
  <si>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</si>
  <si>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</si>
  <si>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</si>
  <si>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</si>
  <si>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</si>
  <si>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</si>
  <si>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</si>
  <si>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</si>
  <si>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</si>
  <si>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</si>
  <si>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</si>
  <si>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</si>
  <si>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</si>
  <si>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</si>
  <si>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</si>
  <si>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</si>
  <si>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</si>
  <si>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</si>
  <si>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</si>
  <si>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</si>
  <si>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</si>
  <si>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</si>
  <si>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</si>
  <si>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</si>
  <si>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</si>
  <si>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</si>
  <si>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</si>
  <si>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</si>
  <si>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</si>
  <si>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</si>
  <si>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</si>
  <si>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</si>
  <si>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</si>
  <si>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</si>
  <si>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</si>
  <si>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</si>
  <si>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</si>
  <si>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</si>
  <si>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</si>
  <si>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</si>
  <si>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</si>
  <si>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</si>
  <si>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</si>
  <si>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</si>
  <si>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</si>
  <si>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</si>
  <si>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</si>
  <si>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</si>
  <si>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</si>
  <si>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</si>
  <si>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</si>
  <si>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</si>
  <si>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</si>
  <si>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</si>
  <si>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</si>
  <si>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</si>
  <si>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</si>
  <si>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</si>
  <si>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</si>
  <si>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</si>
  <si>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</si>
  <si>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</si>
  <si>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</si>
  <si>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</si>
  <si>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</si>
  <si>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</si>
  <si>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</si>
  <si>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</si>
  <si>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</si>
  <si>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</si>
  <si>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</si>
  <si>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</si>
  <si>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</si>
  <si>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</si>
  <si>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</si>
  <si>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</si>
  <si>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</si>
  <si>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</si>
  <si>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</si>
  <si>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</si>
  <si>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</si>
  <si>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</si>
  <si>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</si>
  <si>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</si>
  <si>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</si>
  <si>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</si>
  <si>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</si>
  <si>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</si>
  <si>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</si>
  <si>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</si>
  <si>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</si>
  <si>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</si>
  <si>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</si>
  <si>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</si>
  <si>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</si>
  <si>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</si>
  <si>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</si>
  <si>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</si>
  <si>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</si>
  <si>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</si>
  <si>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</si>
  <si>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</si>
  <si>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</si>
  <si>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</si>
  <si>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</si>
  <si>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</si>
  <si>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</si>
  <si>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</si>
  <si>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</si>
  <si>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</si>
  <si>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</si>
  <si>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</si>
  <si>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</si>
  <si>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</si>
  <si>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</si>
  <si>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</si>
  <si>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</si>
  <si>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</si>
  <si>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</si>
  <si>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</si>
  <si>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</si>
  <si>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</si>
  <si>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</si>
  <si>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</si>
  <si>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</si>
  <si>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</si>
  <si>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</si>
  <si>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</si>
  <si>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</si>
  <si>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</si>
  <si>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</si>
  <si>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</si>
  <si>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</si>
  <si>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</si>
  <si>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</si>
  <si>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</si>
  <si>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</si>
  <si>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</si>
  <si>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</si>
  <si>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</si>
  <si>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</si>
  <si>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</si>
  <si>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</si>
  <si>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</si>
  <si>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</si>
  <si>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</si>
  <si>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</si>
  <si>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</si>
  <si>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</si>
  <si>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</si>
  <si>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</si>
  <si>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</si>
  <si>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</si>
  <si>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</si>
  <si>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</si>
  <si>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</si>
  <si>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</si>
  <si>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</si>
  <si>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</si>
  <si>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</si>
  <si>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</si>
  <si>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</si>
  <si>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</si>
  <si>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</si>
  <si>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</si>
  <si>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</si>
  <si>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</si>
  <si>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</si>
  <si>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</si>
  <si>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</si>
  <si>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</si>
  <si>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</si>
  <si>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</si>
  <si>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</si>
  <si>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</si>
  <si>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</si>
  <si>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</si>
  <si>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</si>
  <si>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</si>
  <si>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</si>
  <si>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</si>
  <si>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</si>
  <si>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</si>
  <si>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</si>
  <si>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</si>
  <si>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</si>
  <si>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</si>
  <si>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</si>
  <si>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</si>
  <si>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</si>
  <si>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</si>
  <si>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</si>
  <si>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</si>
  <si>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</si>
  <si>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</si>
  <si>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</si>
  <si>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</si>
  <si>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</si>
  <si>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</si>
  <si>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</si>
  <si>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</si>
  <si>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</si>
  <si>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</si>
  <si>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</si>
  <si>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</si>
  <si>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</si>
  <si>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</si>
  <si>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</si>
  <si>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</si>
  <si>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</si>
  <si>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</si>
  <si>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</si>
  <si>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</si>
  <si>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</si>
  <si>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</si>
  <si>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</si>
  <si>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</si>
  <si>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</si>
  <si>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</si>
  <si>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</si>
  <si>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</si>
  <si>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</si>
  <si>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</si>
  <si>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</si>
  <si>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</si>
  <si>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</si>
  <si>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</si>
  <si>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</si>
  <si>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</si>
  <si>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</si>
  <si>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</si>
  <si>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</si>
  <si>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</si>
  <si>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</si>
  <si>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</si>
  <si>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</si>
  <si>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</si>
  <si>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</si>
  <si>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</si>
  <si>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</si>
  <si>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</si>
  <si>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</si>
  <si>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</si>
  <si>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</si>
  <si>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</si>
  <si>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</si>
  <si>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</si>
  <si>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</si>
  <si>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</si>
  <si>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</si>
  <si>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</si>
  <si>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</si>
  <si>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</si>
  <si>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</si>
  <si>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</si>
  <si>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</si>
  <si>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</si>
  <si>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</si>
  <si>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</si>
  <si>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</si>
  <si>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</si>
  <si>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</si>
  <si>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</si>
  <si>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</si>
  <si>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</si>
  <si>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</si>
  <si>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</si>
  <si>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</si>
  <si>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</si>
  <si>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</si>
  <si>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</si>
  <si>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</si>
  <si>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</si>
  <si>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</si>
  <si>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</si>
  <si>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</si>
  <si>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</si>
  <si>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</si>
  <si>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</si>
  <si>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</si>
  <si>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</si>
  <si>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</si>
  <si>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</si>
  <si>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</si>
  <si>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</si>
  <si>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</si>
  <si>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</si>
  <si>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</si>
  <si>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</si>
  <si>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</si>
  <si>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</si>
  <si>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</si>
  <si>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</si>
  <si>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</si>
  <si>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</si>
  <si>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</si>
  <si>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</si>
  <si>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</si>
  <si>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</si>
  <si>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</si>
  <si>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</si>
  <si>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</si>
  <si>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</si>
  <si>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</si>
  <si>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</si>
  <si>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</si>
  <si>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</si>
  <si>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</si>
  <si>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</si>
  <si>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</si>
  <si>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</si>
  <si>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</si>
  <si>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</si>
  <si>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</si>
  <si>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</si>
  <si>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</si>
  <si>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</si>
  <si>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</si>
  <si>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</si>
  <si>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</si>
  <si>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</si>
  <si>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</si>
  <si>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</si>
  <si>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</si>
  <si>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</si>
  <si>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</si>
  <si>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</si>
  <si>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</si>
  <si>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</si>
  <si>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</si>
  <si>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</si>
  <si>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</si>
  <si>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</si>
  <si>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</si>
  <si>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</si>
  <si>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</si>
  <si>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</si>
  <si>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</si>
  <si>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</si>
  <si>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</si>
  <si>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</si>
  <si>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</si>
  <si>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</si>
  <si>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</si>
  <si>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</si>
  <si>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</si>
  <si>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</si>
  <si>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</si>
  <si>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</si>
  <si>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</si>
  <si>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</si>
  <si>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</si>
  <si>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</si>
  <si>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</si>
  <si>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</si>
  <si>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</si>
  <si>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</si>
  <si>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</si>
  <si>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</si>
  <si>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</si>
  <si>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</si>
  <si>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</si>
  <si>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</si>
  <si>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</si>
  <si>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</si>
  <si>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</si>
  <si>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</si>
  <si>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</si>
  <si>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</si>
  <si>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</si>
  <si>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</si>
  <si>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</si>
  <si>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</si>
  <si>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</si>
  <si>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</si>
  <si>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</si>
  <si>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</si>
  <si>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</si>
  <si>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</si>
  <si>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</si>
  <si>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</si>
  <si>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</si>
  <si>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</si>
  <si>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</si>
  <si>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</si>
  <si>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</si>
  <si>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</si>
  <si>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</si>
  <si>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</si>
  <si>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</si>
  <si>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</si>
  <si>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</si>
  <si>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</si>
  <si>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</si>
  <si>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</si>
  <si>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</si>
  <si>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</si>
  <si>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</si>
  <si>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</si>
  <si>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</si>
  <si>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</si>
  <si>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</si>
  <si>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</si>
  <si>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</si>
  <si>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</si>
  <si>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</si>
  <si>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</si>
  <si>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</si>
  <si>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</si>
  <si>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</si>
  <si>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</si>
  <si>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</si>
  <si>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</si>
  <si>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</si>
  <si>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</si>
  <si>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</si>
  <si>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</si>
  <si>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</si>
  <si>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</si>
  <si>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</si>
  <si>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</si>
  <si>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</si>
  <si>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</si>
  <si>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</si>
  <si>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</si>
  <si>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</si>
  <si>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</si>
  <si>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</si>
  <si>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</si>
  <si>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</si>
  <si>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</si>
  <si>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</si>
  <si>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</si>
  <si>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</si>
  <si>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</si>
  <si>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</si>
  <si>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</si>
  <si>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</si>
  <si>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</si>
  <si>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</si>
  <si>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</si>
  <si>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</si>
  <si>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</si>
  <si>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</si>
  <si>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</si>
  <si>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</si>
  <si>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</si>
  <si>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</si>
  <si>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</si>
  <si>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</si>
  <si>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</si>
  <si>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</si>
  <si>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</si>
  <si>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</si>
  <si>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</si>
  <si>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</si>
  <si>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</si>
  <si>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</si>
  <si>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</si>
  <si>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</si>
  <si>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</si>
  <si>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</si>
  <si>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</si>
  <si>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</si>
  <si>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</si>
  <si>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</si>
  <si>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</si>
  <si>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</si>
  <si>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</si>
  <si>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</si>
  <si>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</si>
  <si>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</si>
  <si>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</si>
  <si>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</si>
  <si>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</si>
  <si>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</si>
  <si>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</si>
  <si>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</si>
  <si>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</si>
  <si>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</si>
  <si>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</si>
  <si>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</si>
  <si>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</si>
  <si>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</si>
  <si>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</si>
  <si>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</si>
  <si>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</si>
  <si>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</si>
  <si>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</si>
  <si>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</si>
  <si>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</si>
  <si>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</si>
  <si>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</si>
  <si>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</si>
  <si>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</si>
  <si>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</si>
  <si>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</si>
  <si>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</si>
  <si>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</si>
  <si>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</si>
  <si>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</si>
  <si>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</si>
  <si>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</si>
  <si>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</si>
  <si>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</si>
  <si>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</si>
  <si>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</si>
  <si>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</si>
  <si>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</si>
  <si>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</si>
  <si>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</si>
  <si>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</si>
  <si>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</si>
  <si>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</si>
  <si>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</si>
  <si>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</si>
  <si>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</si>
  <si>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</si>
  <si>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</si>
  <si>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</si>
  <si>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</si>
  <si>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</si>
  <si>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</si>
  <si>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</si>
  <si>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</si>
  <si>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</si>
  <si>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</si>
  <si>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</si>
  <si>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</si>
  <si>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</si>
  <si>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</si>
  <si>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</si>
  <si>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</si>
  <si>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</si>
  <si>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</si>
  <si>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</si>
  <si>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</si>
  <si>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</si>
  <si>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</si>
  <si>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</si>
  <si>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</si>
  <si>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</si>
  <si>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</si>
  <si>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</si>
  <si>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</si>
  <si>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</si>
  <si>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</si>
  <si>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</si>
  <si>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</si>
  <si>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</si>
  <si>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</si>
  <si>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</si>
  <si>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</si>
  <si>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</si>
  <si>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</si>
  <si>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</si>
  <si>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</si>
  <si>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</si>
  <si>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</si>
  <si>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</si>
  <si>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</si>
  <si>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</si>
  <si>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</si>
  <si>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</si>
  <si>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</si>
  <si>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</si>
  <si>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</si>
  <si>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</si>
  <si>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</si>
  <si>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</si>
  <si>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</si>
  <si>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</si>
  <si>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</si>
  <si>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</si>
  <si>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</si>
  <si>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</si>
  <si>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</si>
  <si>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</si>
  <si>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</si>
  <si>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</si>
  <si>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</si>
  <si>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</si>
  <si>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</si>
  <si>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</si>
  <si>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</si>
  <si>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</si>
  <si>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</si>
  <si>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</si>
  <si>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</si>
  <si>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</si>
  <si>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</si>
  <si>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</si>
  <si>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</si>
  <si>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</si>
  <si>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</si>
  <si>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</si>
  <si>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</si>
  <si>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</si>
  <si>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</si>
  <si>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</si>
  <si>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</si>
  <si>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</si>
  <si>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</si>
  <si>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</si>
  <si>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</si>
  <si>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</si>
  <si>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</si>
  <si>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</si>
  <si>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</si>
  <si>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</si>
  <si>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</si>
  <si>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</si>
  <si>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</si>
  <si>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</si>
  <si>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</si>
  <si>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</si>
  <si>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</si>
  <si>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</si>
  <si>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</si>
  <si>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</si>
  <si>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</si>
  <si>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</si>
  <si>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</si>
  <si>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</si>
  <si>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</si>
  <si>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</si>
  <si>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</si>
  <si>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</si>
  <si>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</si>
  <si>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</si>
  <si>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</si>
  <si>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</si>
  <si>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</si>
  <si>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</si>
  <si>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</si>
  <si>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</si>
  <si>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</si>
  <si>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</si>
  <si>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</si>
  <si>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</si>
  <si>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</si>
  <si>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</si>
  <si>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</si>
  <si>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</si>
  <si>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</si>
  <si>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</si>
  <si>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</si>
  <si>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</si>
  <si>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</si>
  <si>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</si>
  <si>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</si>
  <si>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</si>
  <si>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</si>
  <si>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</si>
  <si>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</si>
  <si>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</si>
  <si>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</si>
  <si>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</si>
  <si>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</si>
  <si>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</si>
  <si>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</si>
  <si>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</si>
  <si>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</si>
  <si>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</si>
  <si>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</si>
  <si>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</si>
  <si>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</si>
  <si>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</si>
  <si>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</si>
  <si>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</si>
  <si>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</si>
  <si>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</si>
  <si>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</si>
  <si>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</si>
  <si>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</si>
  <si>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</si>
  <si>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</si>
  <si>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</si>
  <si>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</si>
  <si>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</si>
  <si>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</si>
  <si>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</si>
  <si>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</si>
  <si>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</si>
  <si>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</si>
  <si>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</si>
  <si>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</si>
  <si>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</si>
  <si>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</si>
  <si>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</si>
  <si>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</si>
  <si>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</si>
  <si>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</si>
  <si>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</si>
  <si>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</si>
  <si>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</si>
  <si>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</si>
  <si>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</si>
  <si>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</si>
  <si>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</si>
  <si>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</si>
  <si>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</si>
  <si>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</si>
  <si>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</si>
  <si>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</si>
  <si>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</si>
  <si>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</si>
  <si>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</si>
  <si>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</si>
  <si>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</si>
  <si>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</si>
  <si>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</si>
  <si>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</si>
  <si>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</si>
  <si>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</si>
  <si>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</si>
  <si>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</si>
  <si>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</si>
  <si>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</si>
  <si>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</si>
  <si>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</si>
  <si>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</si>
  <si>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</si>
  <si>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</si>
  <si>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</si>
  <si>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</si>
  <si>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</si>
  <si>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</si>
  <si>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</si>
  <si>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</si>
  <si>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</si>
  <si>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</si>
  <si>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</si>
  <si>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</si>
  <si>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</si>
  <si>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</si>
  <si>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</si>
  <si>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</si>
  <si>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</si>
  <si>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</si>
  <si>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</si>
  <si>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</si>
  <si>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</si>
  <si>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</si>
  <si>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</si>
  <si>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</si>
  <si>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</si>
  <si>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</si>
  <si>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</si>
  <si>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</si>
  <si>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</si>
  <si>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</si>
  <si>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</si>
  <si>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</si>
  <si>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</si>
  <si>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</si>
  <si>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</si>
  <si>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</si>
  <si>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</si>
  <si>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</si>
  <si>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</si>
  <si>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</si>
  <si>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</si>
  <si>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</si>
  <si>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</si>
  <si>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</si>
  <si>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</si>
  <si>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</si>
  <si>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</si>
  <si>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</si>
  <si>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</si>
  <si>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</si>
  <si>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</si>
  <si>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</si>
  <si>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</si>
  <si>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</si>
  <si>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</si>
  <si>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</si>
  <si>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</si>
  <si>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</si>
  <si>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</si>
  <si>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</si>
  <si>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</si>
  <si>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</si>
  <si>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</si>
  <si>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</si>
  <si>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</si>
  <si>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</si>
  <si>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</si>
  <si>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</si>
  <si>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</si>
  <si>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</si>
  <si>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</si>
  <si>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</si>
  <si>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</si>
  <si>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</si>
  <si>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</si>
  <si>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</si>
  <si>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</si>
  <si>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</si>
  <si>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</si>
  <si>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</si>
  <si>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</si>
  <si>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</si>
  <si>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</si>
  <si>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</si>
  <si>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</si>
  <si>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</si>
  <si>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</si>
  <si>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</si>
  <si>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</si>
  <si>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</si>
  <si>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</si>
  <si>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</si>
  <si>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</si>
  <si>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</si>
  <si>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</si>
  <si>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</si>
  <si>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</si>
  <si>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</si>
  <si>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</si>
  <si>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</si>
  <si>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</si>
  <si>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</si>
  <si>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</si>
  <si>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</si>
  <si>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</si>
  <si>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</si>
  <si>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</si>
  <si>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</si>
  <si>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</si>
  <si>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</si>
  <si>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</si>
  <si>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</si>
  <si>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</si>
  <si>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</si>
  <si>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</si>
  <si>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</si>
  <si>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</si>
  <si>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</si>
  <si>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</si>
  <si>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</si>
  <si>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</si>
  <si>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</si>
  <si>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</si>
  <si>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</si>
  <si>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</si>
  <si>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</si>
  <si>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</si>
  <si>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</si>
  <si>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</si>
  <si>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</si>
  <si>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</si>
  <si>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</si>
  <si>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</si>
  <si>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</si>
  <si>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</si>
  <si>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</si>
  <si>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</si>
  <si>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</si>
  <si>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</si>
  <si>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</si>
  <si>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</si>
  <si>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</si>
  <si>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</si>
  <si>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</si>
  <si>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</si>
  <si>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</si>
  <si>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</si>
  <si>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</si>
  <si>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</si>
  <si>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</si>
  <si>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</si>
  <si>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</si>
  <si>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</si>
  <si>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</si>
  <si>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</si>
  <si>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</si>
  <si>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</si>
  <si>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</si>
  <si>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</si>
  <si>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</si>
  <si>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</si>
  <si>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</si>
  <si>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</si>
  <si>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</si>
  <si>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</si>
  <si>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</si>
  <si>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</si>
  <si>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</si>
  <si>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</si>
  <si>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</si>
  <si>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</si>
  <si>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</si>
  <si>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</si>
  <si>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</si>
  <si>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</si>
  <si>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</si>
  <si>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</si>
  <si>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</si>
  <si>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</si>
  <si>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</si>
  <si>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</si>
  <si>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</si>
  <si>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</si>
  <si>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</si>
  <si>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</si>
  <si>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</si>
  <si>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</si>
  <si>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</si>
  <si>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</si>
  <si>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</si>
  <si>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</si>
  <si>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</si>
  <si>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</si>
  <si>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</si>
  <si>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</si>
  <si>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</si>
  <si>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</si>
  <si>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</si>
  <si>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</si>
  <si>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</si>
  <si>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</si>
  <si>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</si>
  <si>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</si>
  <si>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</si>
  <si>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</si>
  <si>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</si>
  <si>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</si>
  <si>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</si>
  <si>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</si>
  <si>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</si>
  <si>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</si>
  <si>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</si>
  <si>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</si>
  <si>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</si>
  <si>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</si>
  <si>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</si>
  <si>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</si>
  <si>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</si>
  <si>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</si>
  <si>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</si>
  <si>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</si>
  <si>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</si>
  <si>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</si>
  <si>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</si>
  <si>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</si>
  <si>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</si>
  <si>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</si>
  <si>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</si>
  <si>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</si>
  <si>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</si>
  <si>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</si>
  <si>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</si>
  <si>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</si>
  <si>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</si>
  <si>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</si>
  <si>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</si>
  <si>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</si>
  <si>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</si>
  <si>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</si>
  <si>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</si>
  <si>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</si>
  <si>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</si>
  <si>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</si>
  <si>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</si>
  <si>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</si>
  <si>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</si>
  <si>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</si>
  <si>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</si>
  <si>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</si>
  <si>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</si>
  <si>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</si>
  <si>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</si>
  <si>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</si>
  <si>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</si>
  <si>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</si>
  <si>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</si>
  <si>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</si>
  <si>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</si>
  <si>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</si>
  <si>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</si>
  <si>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</si>
  <si>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</si>
  <si>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</si>
  <si>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</si>
  <si>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</si>
  <si>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</si>
  <si>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</si>
  <si>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</si>
  <si>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</si>
  <si>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</si>
  <si>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</si>
  <si>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</si>
  <si>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</si>
  <si>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</si>
  <si>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</si>
  <si>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</si>
  <si>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</si>
  <si>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</si>
  <si>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</si>
  <si>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</si>
  <si>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</si>
  <si>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</si>
  <si>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</si>
  <si>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</si>
  <si>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</si>
  <si>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</si>
  <si>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</si>
  <si>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</si>
  <si>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</si>
  <si>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</si>
  <si>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</si>
  <si>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</si>
  <si>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</si>
  <si>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SANDRA MARGARITA MEJIA GUTIERREZ</t>
  </si>
  <si>
    <t>CALLE 26 N° 18 - 30 BARRIO SIMON BOLIVAR - VALLEDUPAR CESAR</t>
  </si>
  <si>
    <t>3012095557</t>
  </si>
  <si>
    <t>FUNDAAYUDARMELU@HOTMAIL.COM</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</si>
  <si>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</si>
  <si>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004-2015</t>
  </si>
  <si>
    <t>001-2012</t>
  </si>
  <si>
    <t>002-2013</t>
  </si>
  <si>
    <t>003-2014</t>
  </si>
  <si>
    <t>001-2014</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</si>
  <si>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</si>
  <si>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002-2015</t>
  </si>
  <si>
    <t>003-2016</t>
  </si>
  <si>
    <t>004-2017</t>
  </si>
  <si>
    <t>005-2018</t>
  </si>
  <si>
    <t>004-2019</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</si>
  <si>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</si>
  <si>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090-2014</t>
  </si>
  <si>
    <t>568</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</si>
  <si>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</si>
  <si>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328</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</si>
  <si>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</si>
  <si>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COLEGIO METROPOLITANO</t>
  </si>
  <si>
    <t>CORPORACION EDUCATIVA LICEO MODERNO</t>
  </si>
  <si>
    <t>RESGUARDO INDIGENA ARHUACO DE LA SIERRA</t>
  </si>
  <si>
    <t>CALLE 7 N° 14 - 90 VALLEDUPAR CESAR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</si>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</sst>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453</v>
      </c>
      <c r="I15" s="32" t="s">
        <v>2624</v>
      </c>
      <c r="J15" s="107" t="s">
        <v>2626</v>
      </c>
      <c r="L15" s="208" t="s">
        <v>8</v>
      </c>
      <c r="M15" s="208"/>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824002358</v>
      </c>
      <c r="C20" s="5"/>
      <c r="D20" s="72"/>
      <c r="E20" s="5"/>
      <c r="F20" s="5"/>
      <c r="G20" s="5"/>
      <c r="H20" s="185"/>
      <c r="I20" s="148" t="s">
        <v>453</v>
      </c>
      <c r="J20" s="149" t="s">
        <v>963</v>
      </c>
      <c r="K20" s="150">
        <v>6633887492</v>
      </c>
      <c r="L20" s="151"/>
      <c r="M20" s="151">
        <v>44561</v>
      </c>
      <c r="N20" s="134">
        <f>+(M20-L20)/30</f>
        <v>1485.3666666666666</v>
      </c>
      <c r="O20" s="137"/>
      <c r="U20" s="133"/>
      <c r="V20" s="104">
        <f ca="1">NOW()</f>
        <v>44191.492672453707</v>
      </c>
      <c r="W20" s="104">
        <f ca="1">NOW()</f>
        <v>44191.492672453707</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 xml:space="preserve"> FUNDACIÓN AYUDAR  </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2698</v>
      </c>
      <c r="C48" s="111" t="s">
        <v>32</v>
      </c>
      <c r="D48" s="109" t="s">
        <v>2682</v>
      </c>
      <c r="E48" s="144">
        <v>40963</v>
      </c>
      <c r="F48" s="144">
        <v>41227</v>
      </c>
      <c r="G48" s="159">
        <f>IF(AND(E48&lt;&gt;"",F48&lt;&gt;""),((F48-E48)/30),"")</f>
        <v>8.8000000000000007</v>
      </c>
      <c r="H48" s="113" t="s">
        <v>2680</v>
      </c>
      <c r="I48" s="112" t="s">
        <v>459</v>
      </c>
      <c r="J48" s="112" t="s">
        <v>461</v>
      </c>
      <c r="K48" s="115">
        <v>12000000</v>
      </c>
      <c r="L48" s="114" t="s">
        <v>1148</v>
      </c>
      <c r="M48" s="116"/>
      <c r="N48" s="114" t="s">
        <v>1151</v>
      </c>
      <c r="O48" s="114" t="s">
        <v>26</v>
      </c>
      <c r="P48" s="77"/>
    </row>
    <row r="49" spans="1:16" s="6" customFormat="1" ht="24.75" customHeight="1" x14ac:dyDescent="0.25">
      <c r="A49" s="142">
        <v>2</v>
      </c>
      <c r="B49" s="110" t="s">
        <v>2698</v>
      </c>
      <c r="C49" s="111" t="s">
        <v>32</v>
      </c>
      <c r="D49" s="109" t="s">
        <v>2683</v>
      </c>
      <c r="E49" s="144">
        <v>41309</v>
      </c>
      <c r="F49" s="144">
        <v>41607</v>
      </c>
      <c r="G49" s="159">
        <f t="shared" ref="G49:G50" si="2">IF(AND(E49&lt;&gt;"",F49&lt;&gt;""),((F49-E49)/30),"")</f>
        <v>9.9333333333333336</v>
      </c>
      <c r="H49" s="121" t="s">
        <v>2680</v>
      </c>
      <c r="I49" s="112" t="s">
        <v>459</v>
      </c>
      <c r="J49" s="112" t="s">
        <v>461</v>
      </c>
      <c r="K49" s="115">
        <v>15000000</v>
      </c>
      <c r="L49" s="114" t="s">
        <v>1148</v>
      </c>
      <c r="M49" s="116"/>
      <c r="N49" s="114" t="s">
        <v>1151</v>
      </c>
      <c r="O49" s="114" t="s">
        <v>26</v>
      </c>
      <c r="P49" s="77"/>
    </row>
    <row r="50" spans="1:16" s="6" customFormat="1" ht="24.75" customHeight="1" x14ac:dyDescent="0.25">
      <c r="A50" s="142">
        <v>3</v>
      </c>
      <c r="B50" s="110" t="s">
        <v>2698</v>
      </c>
      <c r="C50" s="111" t="s">
        <v>32</v>
      </c>
      <c r="D50" s="109" t="s">
        <v>2684</v>
      </c>
      <c r="E50" s="144">
        <v>41673</v>
      </c>
      <c r="F50" s="144">
        <v>41971</v>
      </c>
      <c r="G50" s="159">
        <f t="shared" si="2"/>
        <v>9.9333333333333336</v>
      </c>
      <c r="H50" s="121" t="s">
        <v>2680</v>
      </c>
      <c r="I50" s="112" t="s">
        <v>459</v>
      </c>
      <c r="J50" s="112" t="s">
        <v>461</v>
      </c>
      <c r="K50" s="115">
        <v>18000000</v>
      </c>
      <c r="L50" s="114" t="s">
        <v>1148</v>
      </c>
      <c r="M50" s="116"/>
      <c r="N50" s="114" t="s">
        <v>1151</v>
      </c>
      <c r="O50" s="114" t="s">
        <v>26</v>
      </c>
      <c r="P50" s="77"/>
    </row>
    <row r="51" spans="1:16" s="6" customFormat="1" ht="24.75" customHeight="1" outlineLevel="1" x14ac:dyDescent="0.25">
      <c r="A51" s="142">
        <v>4</v>
      </c>
      <c r="B51" s="110" t="s">
        <v>2698</v>
      </c>
      <c r="C51" s="111" t="s">
        <v>32</v>
      </c>
      <c r="D51" s="109" t="s">
        <v>2681</v>
      </c>
      <c r="E51" s="144">
        <v>42039</v>
      </c>
      <c r="F51" s="144">
        <v>42328</v>
      </c>
      <c r="G51" s="159">
        <f t="shared" ref="G51:G107" si="3">IF(AND(E51&lt;&gt;"",F51&lt;&gt;""),((F51-E51)/30),"")</f>
        <v>9.6333333333333329</v>
      </c>
      <c r="H51" s="121" t="s">
        <v>2680</v>
      </c>
      <c r="I51" s="112" t="s">
        <v>459</v>
      </c>
      <c r="J51" s="112" t="s">
        <v>461</v>
      </c>
      <c r="K51" s="115">
        <v>10000000</v>
      </c>
      <c r="L51" s="114" t="s">
        <v>1148</v>
      </c>
      <c r="M51" s="116"/>
      <c r="N51" s="114" t="s">
        <v>1151</v>
      </c>
      <c r="O51" s="114" t="s">
        <v>26</v>
      </c>
      <c r="P51" s="77"/>
    </row>
    <row r="52" spans="1:16" s="7" customFormat="1" ht="24.75" customHeight="1" outlineLevel="1" x14ac:dyDescent="0.25">
      <c r="A52" s="143">
        <v>5</v>
      </c>
      <c r="B52" s="110" t="s">
        <v>2699</v>
      </c>
      <c r="C52" s="111" t="s">
        <v>32</v>
      </c>
      <c r="D52" s="109" t="s">
        <v>2685</v>
      </c>
      <c r="E52" s="144">
        <v>41673</v>
      </c>
      <c r="F52" s="144">
        <v>41957</v>
      </c>
      <c r="G52" s="159">
        <f t="shared" si="3"/>
        <v>9.4666666666666668</v>
      </c>
      <c r="H52" s="118" t="s">
        <v>2686</v>
      </c>
      <c r="I52" s="112" t="s">
        <v>459</v>
      </c>
      <c r="J52" s="112" t="s">
        <v>461</v>
      </c>
      <c r="K52" s="115">
        <v>6160270</v>
      </c>
      <c r="L52" s="114" t="s">
        <v>1148</v>
      </c>
      <c r="M52" s="116"/>
      <c r="N52" s="114" t="s">
        <v>1151</v>
      </c>
      <c r="O52" s="114" t="s">
        <v>26</v>
      </c>
      <c r="P52" s="78"/>
    </row>
    <row r="53" spans="1:16" s="7" customFormat="1" ht="24.75" customHeight="1" outlineLevel="1" x14ac:dyDescent="0.25">
      <c r="A53" s="143">
        <v>6</v>
      </c>
      <c r="B53" s="110" t="s">
        <v>2699</v>
      </c>
      <c r="C53" s="111" t="s">
        <v>32</v>
      </c>
      <c r="D53" s="109" t="s">
        <v>2687</v>
      </c>
      <c r="E53" s="144">
        <v>42037</v>
      </c>
      <c r="F53" s="144">
        <v>42321</v>
      </c>
      <c r="G53" s="159">
        <f t="shared" si="3"/>
        <v>9.4666666666666668</v>
      </c>
      <c r="H53" s="118" t="s">
        <v>2686</v>
      </c>
      <c r="I53" s="112" t="s">
        <v>459</v>
      </c>
      <c r="J53" s="112" t="s">
        <v>461</v>
      </c>
      <c r="K53" s="115">
        <v>6443500</v>
      </c>
      <c r="L53" s="114" t="s">
        <v>1148</v>
      </c>
      <c r="M53" s="116"/>
      <c r="N53" s="114" t="s">
        <v>1151</v>
      </c>
      <c r="O53" s="114" t="s">
        <v>26</v>
      </c>
      <c r="P53" s="78"/>
    </row>
    <row r="54" spans="1:16" s="7" customFormat="1" ht="24.75" customHeight="1" outlineLevel="1" x14ac:dyDescent="0.25">
      <c r="A54" s="143">
        <v>7</v>
      </c>
      <c r="B54" s="110" t="s">
        <v>2699</v>
      </c>
      <c r="C54" s="111" t="s">
        <v>32</v>
      </c>
      <c r="D54" s="109" t="s">
        <v>2688</v>
      </c>
      <c r="E54" s="144">
        <v>42408</v>
      </c>
      <c r="F54" s="144">
        <v>42686</v>
      </c>
      <c r="G54" s="159">
        <f t="shared" si="3"/>
        <v>9.2666666666666675</v>
      </c>
      <c r="H54" s="118" t="s">
        <v>2686</v>
      </c>
      <c r="I54" s="112" t="s">
        <v>459</v>
      </c>
      <c r="J54" s="112" t="s">
        <v>461</v>
      </c>
      <c r="K54" s="117">
        <v>6899540</v>
      </c>
      <c r="L54" s="114" t="s">
        <v>1148</v>
      </c>
      <c r="M54" s="116"/>
      <c r="N54" s="114" t="s">
        <v>1151</v>
      </c>
      <c r="O54" s="114" t="s">
        <v>26</v>
      </c>
      <c r="P54" s="78"/>
    </row>
    <row r="55" spans="1:16" s="7" customFormat="1" ht="24.75" customHeight="1" outlineLevel="1" x14ac:dyDescent="0.25">
      <c r="A55" s="143">
        <v>8</v>
      </c>
      <c r="B55" s="110" t="s">
        <v>2699</v>
      </c>
      <c r="C55" s="111" t="s">
        <v>32</v>
      </c>
      <c r="D55" s="109" t="s">
        <v>2689</v>
      </c>
      <c r="E55" s="144">
        <v>42772</v>
      </c>
      <c r="F55" s="144">
        <v>43054</v>
      </c>
      <c r="G55" s="159">
        <f t="shared" si="3"/>
        <v>9.4</v>
      </c>
      <c r="H55" s="118" t="s">
        <v>2686</v>
      </c>
      <c r="I55" s="112" t="s">
        <v>459</v>
      </c>
      <c r="J55" s="112" t="s">
        <v>461</v>
      </c>
      <c r="K55" s="117">
        <v>7377170</v>
      </c>
      <c r="L55" s="114" t="s">
        <v>1148</v>
      </c>
      <c r="M55" s="116"/>
      <c r="N55" s="114" t="s">
        <v>1151</v>
      </c>
      <c r="O55" s="114" t="s">
        <v>26</v>
      </c>
      <c r="P55" s="78"/>
    </row>
    <row r="56" spans="1:16" s="7" customFormat="1" ht="24.75" customHeight="1" outlineLevel="1" x14ac:dyDescent="0.25">
      <c r="A56" s="143">
        <v>9</v>
      </c>
      <c r="B56" s="110" t="s">
        <v>2699</v>
      </c>
      <c r="C56" s="111" t="s">
        <v>32</v>
      </c>
      <c r="D56" s="109" t="s">
        <v>2690</v>
      </c>
      <c r="E56" s="144">
        <v>43136</v>
      </c>
      <c r="F56" s="144">
        <v>43419</v>
      </c>
      <c r="G56" s="159">
        <f t="shared" si="3"/>
        <v>9.4333333333333336</v>
      </c>
      <c r="H56" s="118" t="s">
        <v>2686</v>
      </c>
      <c r="I56" s="112" t="s">
        <v>459</v>
      </c>
      <c r="J56" s="112" t="s">
        <v>461</v>
      </c>
      <c r="K56" s="117">
        <v>7812420</v>
      </c>
      <c r="L56" s="114" t="s">
        <v>1148</v>
      </c>
      <c r="M56" s="116"/>
      <c r="N56" s="114" t="s">
        <v>1151</v>
      </c>
      <c r="O56" s="114" t="s">
        <v>26</v>
      </c>
      <c r="P56" s="78"/>
    </row>
    <row r="57" spans="1:16" s="7" customFormat="1" ht="24.75" customHeight="1" outlineLevel="1" x14ac:dyDescent="0.25">
      <c r="A57" s="143">
        <v>10</v>
      </c>
      <c r="B57" s="64" t="s">
        <v>2699</v>
      </c>
      <c r="C57" s="65" t="s">
        <v>32</v>
      </c>
      <c r="D57" s="63" t="s">
        <v>2691</v>
      </c>
      <c r="E57" s="144">
        <v>43500</v>
      </c>
      <c r="F57" s="144">
        <v>43784</v>
      </c>
      <c r="G57" s="159">
        <f t="shared" si="3"/>
        <v>9.4666666666666668</v>
      </c>
      <c r="H57" s="118" t="s">
        <v>2686</v>
      </c>
      <c r="I57" s="63" t="s">
        <v>459</v>
      </c>
      <c r="J57" s="63" t="s">
        <v>461</v>
      </c>
      <c r="K57" s="66">
        <v>8281116</v>
      </c>
      <c r="L57" s="65" t="s">
        <v>1148</v>
      </c>
      <c r="M57" s="67"/>
      <c r="N57" s="65" t="s">
        <v>1151</v>
      </c>
      <c r="O57" s="65" t="s">
        <v>26</v>
      </c>
      <c r="P57" s="78"/>
    </row>
    <row r="58" spans="1:16" s="7" customFormat="1" ht="24.75" customHeight="1" outlineLevel="1" x14ac:dyDescent="0.25">
      <c r="A58" s="143">
        <v>11</v>
      </c>
      <c r="B58" s="64" t="s">
        <v>2700</v>
      </c>
      <c r="C58" s="65" t="s">
        <v>32</v>
      </c>
      <c r="D58" s="63" t="s">
        <v>2693</v>
      </c>
      <c r="E58" s="144">
        <v>41817</v>
      </c>
      <c r="F58" s="144">
        <v>42182</v>
      </c>
      <c r="G58" s="159">
        <f t="shared" si="3"/>
        <v>12.166666666666666</v>
      </c>
      <c r="H58" s="64" t="s">
        <v>2692</v>
      </c>
      <c r="I58" s="63" t="s">
        <v>459</v>
      </c>
      <c r="J58" s="63" t="s">
        <v>461</v>
      </c>
      <c r="K58" s="66">
        <v>107000000</v>
      </c>
      <c r="L58" s="65" t="s">
        <v>1148</v>
      </c>
      <c r="M58" s="67"/>
      <c r="N58" s="65" t="s">
        <v>1151</v>
      </c>
      <c r="O58" s="65" t="s">
        <v>26</v>
      </c>
      <c r="P58" s="78"/>
    </row>
    <row r="59" spans="1:16" s="7" customFormat="1" ht="24.75" customHeight="1" outlineLevel="1" x14ac:dyDescent="0.25">
      <c r="A59" s="143">
        <v>12</v>
      </c>
      <c r="B59" s="64" t="s">
        <v>2665</v>
      </c>
      <c r="C59" s="65" t="s">
        <v>31</v>
      </c>
      <c r="D59" s="63" t="s">
        <v>2694</v>
      </c>
      <c r="E59" s="144">
        <v>42718</v>
      </c>
      <c r="F59" s="144">
        <v>43084</v>
      </c>
      <c r="G59" s="159">
        <f t="shared" si="3"/>
        <v>12.2</v>
      </c>
      <c r="H59" s="64" t="s">
        <v>2695</v>
      </c>
      <c r="I59" s="63" t="s">
        <v>1154</v>
      </c>
      <c r="J59" s="63" t="s">
        <v>698</v>
      </c>
      <c r="K59" s="66">
        <v>4745111996</v>
      </c>
      <c r="L59" s="65" t="s">
        <v>1148</v>
      </c>
      <c r="M59" s="67"/>
      <c r="N59" s="65" t="s">
        <v>1151</v>
      </c>
      <c r="O59" s="65" t="s">
        <v>26</v>
      </c>
      <c r="P59" s="78"/>
    </row>
    <row r="60" spans="1:16" s="7" customFormat="1" ht="24.75" customHeight="1" outlineLevel="1" x14ac:dyDescent="0.25">
      <c r="A60" s="143">
        <v>13</v>
      </c>
      <c r="B60" s="64" t="s">
        <v>2665</v>
      </c>
      <c r="C60" s="65" t="s">
        <v>31</v>
      </c>
      <c r="D60" s="63" t="s">
        <v>2696</v>
      </c>
      <c r="E60" s="144">
        <v>43072</v>
      </c>
      <c r="F60" s="144">
        <v>43312</v>
      </c>
      <c r="G60" s="159">
        <f t="shared" si="3"/>
        <v>8</v>
      </c>
      <c r="H60" s="64" t="s">
        <v>2697</v>
      </c>
      <c r="I60" s="63" t="s">
        <v>1154</v>
      </c>
      <c r="J60" s="63" t="s">
        <v>698</v>
      </c>
      <c r="K60" s="66">
        <v>1678165056</v>
      </c>
      <c r="L60" s="65" t="s">
        <v>1148</v>
      </c>
      <c r="M60" s="67"/>
      <c r="N60" s="65" t="s">
        <v>1151</v>
      </c>
      <c r="O60" s="65" t="s">
        <v>26</v>
      </c>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1E-4</v>
      </c>
      <c r="G179" s="164">
        <f>IF(F179&gt;0,SUM(E179+F179),"")</f>
        <v>2.01E-2</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2.01E-2</v>
      </c>
      <c r="D185" s="90" t="s">
        <v>2628</v>
      </c>
      <c r="E185" s="93">
        <f>+(C185*SUM(K20:K35))</f>
        <v>133341138.5892</v>
      </c>
      <c r="F185" s="91"/>
      <c r="G185" s="92"/>
      <c r="H185" s="87"/>
      <c r="I185" s="89" t="s">
        <v>2627</v>
      </c>
      <c r="J185" s="165">
        <f>+SUM(M179:M183)</f>
        <v>0.03</v>
      </c>
      <c r="K185" s="201" t="s">
        <v>2628</v>
      </c>
      <c r="L185" s="201"/>
      <c r="M185" s="93">
        <f>+J185*(SUM(K20:K35))</f>
        <v>199016624.75999999</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2412</v>
      </c>
      <c r="F193" s="5"/>
      <c r="G193" s="5"/>
      <c r="H193" s="146" t="s">
        <v>2676</v>
      </c>
      <c r="J193" s="5"/>
      <c r="K193" s="126">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2677</v>
      </c>
      <c r="J211" s="27" t="s">
        <v>2622</v>
      </c>
      <c r="K211" s="147" t="s">
        <v>2701</v>
      </c>
      <c r="L211" s="21"/>
      <c r="M211" s="21"/>
      <c r="N211" s="21"/>
      <c r="O211" s="8"/>
    </row>
    <row r="212" spans="1:15" x14ac:dyDescent="0.25">
      <c r="A212" s="9"/>
      <c r="B212" s="27" t="s">
        <v>2619</v>
      </c>
      <c r="C212" s="146" t="s">
        <v>2676</v>
      </c>
      <c r="D212" s="21"/>
      <c r="G212" s="27" t="s">
        <v>2621</v>
      </c>
      <c r="H212" s="147" t="s">
        <v>2678</v>
      </c>
      <c r="J212" s="27" t="s">
        <v>2623</v>
      </c>
      <c r="K212" s="146"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2020-12-25T21:40:14Z</cp:lastPrinted>
  <dcterms:created xsi:type="dcterms:W3CDTF">2020-10-14T21:57:42Z</dcterms:created>
  <dcterms:modified xsi:type="dcterms:W3CDTF">2020-12-26T16:49:35Z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