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073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<sst xmlns="http://schemas.openxmlformats.org/spreadsheetml/2006/main" count="3138" uniqueCount="2704">
  <si>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</si>
  <si>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</si>
  <si>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</si>
  <si>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</si>
  <si>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</si>
  <si>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</si>
  <si>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</si>
  <si>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</si>
  <si>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</si>
  <si>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</si>
  <si>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</si>
  <si>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</si>
  <si>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</si>
  <si>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</si>
  <si>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</si>
  <si>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</si>
  <si>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</si>
  <si>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</si>
  <si>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</si>
  <si>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</si>
  <si>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</si>
  <si>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</si>
  <si>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</si>
  <si>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</si>
  <si>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</si>
  <si>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</si>
  <si>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</si>
  <si>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</si>
  <si>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</si>
  <si>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</si>
  <si>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</si>
  <si>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</si>
  <si>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</si>
  <si>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</si>
  <si>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</si>
  <si>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</si>
  <si>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</si>
  <si>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</si>
  <si>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</si>
  <si>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</si>
  <si>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</si>
  <si>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</si>
  <si>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</si>
  <si>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</si>
  <si>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</si>
  <si>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</si>
  <si>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</si>
  <si>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</si>
  <si>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</si>
  <si>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</si>
  <si>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</si>
  <si>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</si>
  <si>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</si>
  <si>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</si>
  <si>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</si>
  <si>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</si>
  <si>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</si>
  <si>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</si>
  <si>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</si>
  <si>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</si>
  <si>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</si>
  <si>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</si>
  <si>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</si>
  <si>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</si>
  <si>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</si>
  <si>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</si>
  <si>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</si>
  <si>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</si>
  <si>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</si>
  <si>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</si>
  <si>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</si>
  <si>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</si>
  <si>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</si>
  <si>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</si>
  <si>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</si>
  <si>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</si>
  <si>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</si>
  <si>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</si>
  <si>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</si>
  <si>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</si>
  <si>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</si>
  <si>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</si>
  <si>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</si>
  <si>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</si>
  <si>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</si>
  <si>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</si>
  <si>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</si>
  <si>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</si>
  <si>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</si>
  <si>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</si>
  <si>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</si>
  <si>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</si>
  <si>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</si>
  <si>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</si>
  <si>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</si>
  <si>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</si>
  <si>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</si>
  <si>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</si>
  <si>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</si>
  <si>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</si>
  <si>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</si>
  <si>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</si>
  <si>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</si>
  <si>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</si>
  <si>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</si>
  <si>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</si>
  <si>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</si>
  <si>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</si>
  <si>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</si>
  <si>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</si>
  <si>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</si>
  <si>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</si>
  <si>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</si>
  <si>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</si>
  <si>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</si>
  <si>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</si>
  <si>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</si>
  <si>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</si>
  <si>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</si>
  <si>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</si>
  <si>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</si>
  <si>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</si>
  <si>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</si>
  <si>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</si>
  <si>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</si>
  <si>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</si>
  <si>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</si>
  <si>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</si>
  <si>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</si>
  <si>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</si>
  <si>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</si>
  <si>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</si>
  <si>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</si>
  <si>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</si>
  <si>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</si>
  <si>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</si>
  <si>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</si>
  <si>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</si>
  <si>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</si>
  <si>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</si>
  <si>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</si>
  <si>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</si>
  <si>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</si>
  <si>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</si>
  <si>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</si>
  <si>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</si>
  <si>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</si>
  <si>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</si>
  <si>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</si>
  <si>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</si>
  <si>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</si>
  <si>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</si>
  <si>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</si>
  <si>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</si>
  <si>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</si>
  <si>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</si>
  <si>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</si>
  <si>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</si>
  <si>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</si>
  <si>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</si>
  <si>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</si>
  <si>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</si>
  <si>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</si>
  <si>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</si>
  <si>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</si>
  <si>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</si>
  <si>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</si>
  <si>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</si>
  <si>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</si>
  <si>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</si>
  <si>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</si>
  <si>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</si>
  <si>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</si>
  <si>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</si>
  <si>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</si>
  <si>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</si>
  <si>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</si>
  <si>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</si>
  <si>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</si>
  <si>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</si>
  <si>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</si>
  <si>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</si>
  <si>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</si>
  <si>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</si>
  <si>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</si>
  <si>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</si>
  <si>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</si>
  <si>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</si>
  <si>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</si>
  <si>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</si>
  <si>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</si>
  <si>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</si>
  <si>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</si>
  <si>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</si>
  <si>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</si>
  <si>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</si>
  <si>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</si>
  <si>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</si>
  <si>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</si>
  <si>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</si>
  <si>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</si>
  <si>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</si>
  <si>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</si>
  <si>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</si>
  <si>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</si>
  <si>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</si>
  <si>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</si>
  <si>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</si>
  <si>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</si>
  <si>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</si>
  <si>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</si>
  <si>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</si>
  <si>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</si>
  <si>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</si>
  <si>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</si>
  <si>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</si>
  <si>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</si>
  <si>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</si>
  <si>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</si>
  <si>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</si>
  <si>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</si>
  <si>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</si>
  <si>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</si>
  <si>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</si>
  <si>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</si>
  <si>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</si>
  <si>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</si>
  <si>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</si>
  <si>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</si>
  <si>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</si>
  <si>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</si>
  <si>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</si>
  <si>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</si>
  <si>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</si>
  <si>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</si>
  <si>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</si>
  <si>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</si>
  <si>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</si>
  <si>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</si>
  <si>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</si>
  <si>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</si>
  <si>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</si>
  <si>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</si>
  <si>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</si>
  <si>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</si>
  <si>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</si>
  <si>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</si>
  <si>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</si>
  <si>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</si>
  <si>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</si>
  <si>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</si>
  <si>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</si>
  <si>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</si>
  <si>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</si>
  <si>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</si>
  <si>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</si>
  <si>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</si>
  <si>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</si>
  <si>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</si>
  <si>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</si>
  <si>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</si>
  <si>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</si>
  <si>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</si>
  <si>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</si>
  <si>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</si>
  <si>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</si>
  <si>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</si>
  <si>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</si>
  <si>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</si>
  <si>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</si>
  <si>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</si>
  <si>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</si>
  <si>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</si>
  <si>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</si>
  <si>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</si>
  <si>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</si>
  <si>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</si>
  <si>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</si>
  <si>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</si>
  <si>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</si>
  <si>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</si>
  <si>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</si>
  <si>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</si>
  <si>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</si>
  <si>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</si>
  <si>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</si>
  <si>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</si>
  <si>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</si>
  <si>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</si>
  <si>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</si>
  <si>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</si>
  <si>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</si>
  <si>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</si>
  <si>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</si>
  <si>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</si>
  <si>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</si>
  <si>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</si>
  <si>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</si>
  <si>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</si>
  <si>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</si>
  <si>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</si>
  <si>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</si>
  <si>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</si>
  <si>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</si>
  <si>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</si>
  <si>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</si>
  <si>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</si>
  <si>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</si>
  <si>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</si>
  <si>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</si>
  <si>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</si>
  <si>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</si>
  <si>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</si>
  <si>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</si>
  <si>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</si>
  <si>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</si>
  <si>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</si>
  <si>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</si>
  <si>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</si>
  <si>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</si>
  <si>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</si>
  <si>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</si>
  <si>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</si>
  <si>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</si>
  <si>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</si>
  <si>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</si>
  <si>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</si>
  <si>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</si>
  <si>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</si>
  <si>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</si>
  <si>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</si>
  <si>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</si>
  <si>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</si>
  <si>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</si>
  <si>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</si>
  <si>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</si>
  <si>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</si>
  <si>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</si>
  <si>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</si>
  <si>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</si>
  <si>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</si>
  <si>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</si>
  <si>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</si>
  <si>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</si>
  <si>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</si>
  <si>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</si>
  <si>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</si>
  <si>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</si>
  <si>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</si>
  <si>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</si>
  <si>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</si>
  <si>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</si>
  <si>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</si>
  <si>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</si>
  <si>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</si>
  <si>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</si>
  <si>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</si>
  <si>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</si>
  <si>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</si>
  <si>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</si>
  <si>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</si>
  <si>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</si>
  <si>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</si>
  <si>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</si>
  <si>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</si>
  <si>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</si>
  <si>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</si>
  <si>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</si>
  <si>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</si>
  <si>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</si>
  <si>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</si>
  <si>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</si>
  <si>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</si>
  <si>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</si>
  <si>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</si>
  <si>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</si>
  <si>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</si>
  <si>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</si>
  <si>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</si>
  <si>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</si>
  <si>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</si>
  <si>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</si>
  <si>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</si>
  <si>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</si>
  <si>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</si>
  <si>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</si>
  <si>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</si>
  <si>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</si>
  <si>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</si>
  <si>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</si>
  <si>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</si>
  <si>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</si>
  <si>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</si>
  <si>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</si>
  <si>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</si>
  <si>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</si>
  <si>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</si>
  <si>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</si>
  <si>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</si>
  <si>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</si>
  <si>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</si>
  <si>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</si>
  <si>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</si>
  <si>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</si>
  <si>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</si>
  <si>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</si>
  <si>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</si>
  <si>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</si>
  <si>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</si>
  <si>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</si>
  <si>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</si>
  <si>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</si>
  <si>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</si>
  <si>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</si>
  <si>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</si>
  <si>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</si>
  <si>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</si>
  <si>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</si>
  <si>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</si>
  <si>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</si>
  <si>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</si>
  <si>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</si>
  <si>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</si>
  <si>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</si>
  <si>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</si>
  <si>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</si>
  <si>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</si>
  <si>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</si>
  <si>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</si>
  <si>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</si>
  <si>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</si>
  <si>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</si>
  <si>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</si>
  <si>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</si>
  <si>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</si>
  <si>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</si>
  <si>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</si>
  <si>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</si>
  <si>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</si>
  <si>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</si>
  <si>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</si>
  <si>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</si>
  <si>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</si>
  <si>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</si>
  <si>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</si>
  <si>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</si>
  <si>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</si>
  <si>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</si>
  <si>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</si>
  <si>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</si>
  <si>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</si>
  <si>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</si>
  <si>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</si>
  <si>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</si>
  <si>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</si>
  <si>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</si>
  <si>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</si>
  <si>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</si>
  <si>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</si>
  <si>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</si>
  <si>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</si>
  <si>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</si>
  <si>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</si>
  <si>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</si>
  <si>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</si>
  <si>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</si>
  <si>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</si>
  <si>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</si>
  <si>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</si>
  <si>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</si>
  <si>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</si>
  <si>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</si>
  <si>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</si>
  <si>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</si>
  <si>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</si>
  <si>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</si>
  <si>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</si>
  <si>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</si>
  <si>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</si>
  <si>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</si>
  <si>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</si>
  <si>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</si>
  <si>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</si>
  <si>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</si>
  <si>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</si>
  <si>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</si>
  <si>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</si>
  <si>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</si>
  <si>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</si>
  <si>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</si>
  <si>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</si>
  <si>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</si>
  <si>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</si>
  <si>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</si>
  <si>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</si>
  <si>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</si>
  <si>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</si>
  <si>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</si>
  <si>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</si>
  <si>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</si>
  <si>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</si>
  <si>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</si>
  <si>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</si>
  <si>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</si>
  <si>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</si>
  <si>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</si>
  <si>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</si>
  <si>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</si>
  <si>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</si>
  <si>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</si>
  <si>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</si>
  <si>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</si>
  <si>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</si>
  <si>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</si>
  <si>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</si>
  <si>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</si>
  <si>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</si>
  <si>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</si>
  <si>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</si>
  <si>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</si>
  <si>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</si>
  <si>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</si>
  <si>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</si>
  <si>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</si>
  <si>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</si>
  <si>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</si>
  <si>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</si>
  <si>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</si>
  <si>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</si>
  <si>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</si>
  <si>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</si>
  <si>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</si>
  <si>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</si>
  <si>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</si>
  <si>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</si>
  <si>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</si>
  <si>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</si>
  <si>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</si>
  <si>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</si>
  <si>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</si>
  <si>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</si>
  <si>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</si>
  <si>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</si>
  <si>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</si>
  <si>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</si>
  <si>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</si>
  <si>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</si>
  <si>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</si>
  <si>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</si>
  <si>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</si>
  <si>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</si>
  <si>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</si>
  <si>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</si>
  <si>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</si>
  <si>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</si>
  <si>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</si>
  <si>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</si>
  <si>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</si>
  <si>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</si>
  <si>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</si>
  <si>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</si>
  <si>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</si>
  <si>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</si>
  <si>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</si>
  <si>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</si>
  <si>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</si>
  <si>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</si>
  <si>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</si>
  <si>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</si>
  <si>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</si>
  <si>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</si>
  <si>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</si>
  <si>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</si>
  <si>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</si>
  <si>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</si>
  <si>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</si>
  <si>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</si>
  <si>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</si>
  <si>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</si>
  <si>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</si>
  <si>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</si>
  <si>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</si>
  <si>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</si>
  <si>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</si>
  <si>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</si>
  <si>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</si>
  <si>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</si>
  <si>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</si>
  <si>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</si>
  <si>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</si>
  <si>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</si>
  <si>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</si>
  <si>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</si>
  <si>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</si>
  <si>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</si>
  <si>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</si>
  <si>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</si>
  <si>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</si>
  <si>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</si>
  <si>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</si>
  <si>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</si>
  <si>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</si>
  <si>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</si>
  <si>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</si>
  <si>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</si>
  <si>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</si>
  <si>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</si>
  <si>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</si>
  <si>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</si>
  <si>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</si>
  <si>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</si>
  <si>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</si>
  <si>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</si>
  <si>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</si>
  <si>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</si>
  <si>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</si>
  <si>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</si>
  <si>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</si>
  <si>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</si>
  <si>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</si>
  <si>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</si>
  <si>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</si>
  <si>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</si>
  <si>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</si>
  <si>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</si>
  <si>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</si>
  <si>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</si>
  <si>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</si>
  <si>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</si>
  <si>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</si>
  <si>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</si>
  <si>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</si>
  <si>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</si>
  <si>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</si>
  <si>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</si>
  <si>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</si>
  <si>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</si>
  <si>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</si>
  <si>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</si>
  <si>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</si>
  <si>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</si>
  <si>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</si>
  <si>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</si>
  <si>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</si>
  <si>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</si>
  <si>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</si>
  <si>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</si>
  <si>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</si>
  <si>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</si>
  <si>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</si>
  <si>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</si>
  <si>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</si>
  <si>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</si>
  <si>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</si>
  <si>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</si>
  <si>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</si>
  <si>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</si>
  <si>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</si>
  <si>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</si>
  <si>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</si>
  <si>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</si>
  <si>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</si>
  <si>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</si>
  <si>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</si>
  <si>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</si>
  <si>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</si>
  <si>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</si>
  <si>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</si>
  <si>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</si>
  <si>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</si>
  <si>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</si>
  <si>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</si>
  <si>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</si>
  <si>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</si>
  <si>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</si>
  <si>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</si>
  <si>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</si>
  <si>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</si>
  <si>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</si>
  <si>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</si>
  <si>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</si>
  <si>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</si>
  <si>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</si>
  <si>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</si>
  <si>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</si>
  <si>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</si>
  <si>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</si>
  <si>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</si>
  <si>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</si>
  <si>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</si>
  <si>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</si>
  <si>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</si>
  <si>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</si>
  <si>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</si>
  <si>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</si>
  <si>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</si>
  <si>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</si>
  <si>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</si>
  <si>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</si>
  <si>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</si>
  <si>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</si>
  <si>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</si>
  <si>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</si>
  <si>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</si>
  <si>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</si>
  <si>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</si>
  <si>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</si>
  <si>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</si>
  <si>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</si>
  <si>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</si>
  <si>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</si>
  <si>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</si>
  <si>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</si>
  <si>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</si>
  <si>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</si>
  <si>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</si>
  <si>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</si>
  <si>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</si>
  <si>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</si>
  <si>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</si>
  <si>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</si>
  <si>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</si>
  <si>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</si>
  <si>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</si>
  <si>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</si>
  <si>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</si>
  <si>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</si>
  <si>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</si>
  <si>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</si>
  <si>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</si>
  <si>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</si>
  <si>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</si>
  <si>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</si>
  <si>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</si>
  <si>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</si>
  <si>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</si>
  <si>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</si>
  <si>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</si>
  <si>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</si>
  <si>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</si>
  <si>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</si>
  <si>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</si>
  <si>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</si>
  <si>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</si>
  <si>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</si>
  <si>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</si>
  <si>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</si>
  <si>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</si>
  <si>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</si>
  <si>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</si>
  <si>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</si>
  <si>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</si>
  <si>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</si>
  <si>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</si>
  <si>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</si>
  <si>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</si>
  <si>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</si>
  <si>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</si>
  <si>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</si>
  <si>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</si>
  <si>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</si>
  <si>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</si>
  <si>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</si>
  <si>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</si>
  <si>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</si>
  <si>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</si>
  <si>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</si>
  <si>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</si>
  <si>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</si>
  <si>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</si>
  <si>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</si>
  <si>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</si>
  <si>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</si>
  <si>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</si>
  <si>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</si>
  <si>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</si>
  <si>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</si>
  <si>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</si>
  <si>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</si>
  <si>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</si>
  <si>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</si>
  <si>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</si>
  <si>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</si>
  <si>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</si>
  <si>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</si>
  <si>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</si>
  <si>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</si>
  <si>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</si>
  <si>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</si>
  <si>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</si>
  <si>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</si>
  <si>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</si>
  <si>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</si>
  <si>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</si>
  <si>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</si>
  <si>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</si>
  <si>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</si>
  <si>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</si>
  <si>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</si>
  <si>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</si>
  <si>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</si>
  <si>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</si>
  <si>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</si>
  <si>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</si>
  <si>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</si>
  <si>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</si>
  <si>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</si>
  <si>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</si>
  <si>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</si>
  <si>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</si>
  <si>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</si>
  <si>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</si>
  <si>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</si>
  <si>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</si>
  <si>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</si>
  <si>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</si>
  <si>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</si>
  <si>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</si>
  <si>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</si>
  <si>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</si>
  <si>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</si>
  <si>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</si>
  <si>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</si>
  <si>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</si>
  <si>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</si>
  <si>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</si>
  <si>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</si>
  <si>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</si>
  <si>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</si>
  <si>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</si>
  <si>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</si>
  <si>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</si>
  <si>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</si>
  <si>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</si>
  <si>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</si>
  <si>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</si>
  <si>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</si>
  <si>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</si>
  <si>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</si>
  <si>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</si>
  <si>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</si>
  <si>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</si>
  <si>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</si>
  <si>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</si>
  <si>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</si>
  <si>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</si>
  <si>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</si>
  <si>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</si>
  <si>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</si>
  <si>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</si>
  <si>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</si>
  <si>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</si>
  <si>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</si>
  <si>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</si>
  <si>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</si>
  <si>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</si>
  <si>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</si>
  <si>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</si>
  <si>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</si>
  <si>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</si>
  <si>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</si>
  <si>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</si>
  <si>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</si>
  <si>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</si>
  <si>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</si>
  <si>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</si>
  <si>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</si>
  <si>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</si>
  <si>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</si>
  <si>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</si>
  <si>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</si>
  <si>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</si>
  <si>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</si>
  <si>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</si>
  <si>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</si>
  <si>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</si>
  <si>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</si>
  <si>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</si>
  <si>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</si>
  <si>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</si>
  <si>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</si>
  <si>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</si>
  <si>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</si>
  <si>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</si>
  <si>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</si>
  <si>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</si>
  <si>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</si>
  <si>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</si>
  <si>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</si>
  <si>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</si>
  <si>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</si>
  <si>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</si>
  <si>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</si>
  <si>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</si>
  <si>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</si>
  <si>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</si>
  <si>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</si>
  <si>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</si>
  <si>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</si>
  <si>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</si>
  <si>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</si>
  <si>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</si>
  <si>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</si>
  <si>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</si>
  <si>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</si>
  <si>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</si>
  <si>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</si>
  <si>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</si>
  <si>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</si>
  <si>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</si>
  <si>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</si>
  <si>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</si>
  <si>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</si>
  <si>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</si>
  <si>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</si>
  <si>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</si>
  <si>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</si>
  <si>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</si>
  <si>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</si>
  <si>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</si>
  <si>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</si>
  <si>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</si>
  <si>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</si>
  <si>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</si>
  <si>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</si>
  <si>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</si>
  <si>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</si>
  <si>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</si>
  <si>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</si>
  <si>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</si>
  <si>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</si>
  <si>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</si>
  <si>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</si>
  <si>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</si>
  <si>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</si>
  <si>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</si>
  <si>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</si>
  <si>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</si>
  <si>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</si>
  <si>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</si>
  <si>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</si>
  <si>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</si>
  <si>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</si>
  <si>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</si>
  <si>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</si>
  <si>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</si>
  <si>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</si>
  <si>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</si>
  <si>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</si>
  <si>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</si>
  <si>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</si>
  <si>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</si>
  <si>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</si>
  <si>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</si>
  <si>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</si>
  <si>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</si>
  <si>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</si>
  <si>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</si>
  <si>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</si>
  <si>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</si>
  <si>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</si>
  <si>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</si>
  <si>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</si>
  <si>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</si>
  <si>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</si>
  <si>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</si>
  <si>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</si>
  <si>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</si>
  <si>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</si>
  <si>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</si>
  <si>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</si>
  <si>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</si>
  <si>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</si>
  <si>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</si>
  <si>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</si>
  <si>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</si>
  <si>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</si>
  <si>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</si>
  <si>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</si>
  <si>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</si>
  <si>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</si>
  <si>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</si>
  <si>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</si>
  <si>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</si>
  <si>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</si>
  <si>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</si>
  <si>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</si>
  <si>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</si>
  <si>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</si>
  <si>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</si>
  <si>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</si>
  <si>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</si>
  <si>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</si>
  <si>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</si>
  <si>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</si>
  <si>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</si>
  <si>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</si>
  <si>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</si>
  <si>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</si>
  <si>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</si>
  <si>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</si>
  <si>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</si>
  <si>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</si>
  <si>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</si>
  <si>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</si>
  <si>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</si>
  <si>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</si>
  <si>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</si>
  <si>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</si>
  <si>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</si>
  <si>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</si>
  <si>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</si>
  <si>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</si>
  <si>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</si>
  <si>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</si>
  <si>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</si>
  <si>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</si>
  <si>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</si>
  <si>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</si>
  <si>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</si>
  <si>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</si>
  <si>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</si>
  <si>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</si>
  <si>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</si>
  <si>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</si>
  <si>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</si>
  <si>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</si>
  <si>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</si>
  <si>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</si>
  <si>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</si>
  <si>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</si>
  <si>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</si>
  <si>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</si>
  <si>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</si>
  <si>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</si>
  <si>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</si>
  <si>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</si>
  <si>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</si>
  <si>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</si>
  <si>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</si>
  <si>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</si>
  <si>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</si>
  <si>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</si>
  <si>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</si>
  <si>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</si>
  <si>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</si>
  <si>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</si>
  <si>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</si>
  <si>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</si>
  <si>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</si>
  <si>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</si>
  <si>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</si>
  <si>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</si>
  <si>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</si>
  <si>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</si>
  <si>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</si>
  <si>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</si>
  <si>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</si>
  <si>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</si>
  <si>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</si>
  <si>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</si>
  <si>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</si>
  <si>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</si>
  <si>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</si>
  <si>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</si>
  <si>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</si>
  <si>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</si>
  <si>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</si>
  <si>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</si>
  <si>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</si>
  <si>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</si>
  <si>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</si>
  <si>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</si>
  <si>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</si>
  <si>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</si>
  <si>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</si>
  <si>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</si>
  <si>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</si>
  <si>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</si>
  <si>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</si>
  <si>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</si>
  <si>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</si>
  <si>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</si>
  <si>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</si>
  <si>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</si>
  <si>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</si>
  <si>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</si>
  <si>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</si>
  <si>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</si>
  <si>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</si>
  <si>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</si>
  <si>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</si>
  <si>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</si>
  <si>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</si>
  <si>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</si>
  <si>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</si>
  <si>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</si>
  <si>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</si>
  <si>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</si>
  <si>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</si>
  <si>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</si>
  <si>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</si>
  <si>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</si>
  <si>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</si>
  <si>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</si>
  <si>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</si>
  <si>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</si>
  <si>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</si>
  <si>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</si>
  <si>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</si>
  <si>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</si>
  <si>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</si>
  <si>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</si>
  <si>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</si>
  <si>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</si>
  <si>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</si>
  <si>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</si>
  <si>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</si>
  <si>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</si>
  <si>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</si>
  <si>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</si>
  <si>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</si>
  <si>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</si>
  <si>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</si>
  <si>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</si>
  <si>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</si>
  <si>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</si>
  <si>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</si>
  <si>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</si>
  <si>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</si>
  <si>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</si>
  <si>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</si>
  <si>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</si>
  <si>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</si>
  <si>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</si>
  <si>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</si>
  <si>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</si>
  <si>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</si>
  <si>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</si>
  <si>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</si>
  <si>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</si>
  <si>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</si>
  <si>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</si>
  <si>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</si>
  <si>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</si>
  <si>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</si>
  <si>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</si>
  <si>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</si>
  <si>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</si>
  <si>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</si>
  <si>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</si>
  <si>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</si>
  <si>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</si>
  <si>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</si>
  <si>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</si>
  <si>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</si>
  <si>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</si>
  <si>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</si>
  <si>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</si>
  <si>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</si>
  <si>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</si>
  <si>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</si>
  <si>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</si>
  <si>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</si>
  <si>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</si>
  <si>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</si>
  <si>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</si>
  <si>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</si>
  <si>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</si>
  <si>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</si>
  <si>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</si>
  <si>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</si>
  <si>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</si>
  <si>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</si>
  <si>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</si>
  <si>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</si>
  <si>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</si>
  <si>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</si>
  <si>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</si>
  <si>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</si>
  <si>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</si>
  <si>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</si>
  <si>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</si>
  <si>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</si>
  <si>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</si>
  <si>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</si>
  <si>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</si>
  <si>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</si>
  <si>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</si>
  <si>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</si>
  <si>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</si>
  <si>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</si>
  <si>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</si>
  <si>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</si>
  <si>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</si>
  <si>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</si>
  <si>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</si>
  <si>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</si>
  <si>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</si>
  <si>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</si>
  <si>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</si>
  <si>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</si>
  <si>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</si>
  <si>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</si>
  <si>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</si>
  <si>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</si>
  <si>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</si>
  <si>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</si>
  <si>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</si>
  <si>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</si>
  <si>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</si>
  <si>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</si>
  <si>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</si>
  <si>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</si>
  <si>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</si>
  <si>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</si>
  <si>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</si>
  <si>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</si>
  <si>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</si>
  <si>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</si>
  <si>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</si>
  <si>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</si>
  <si>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</si>
  <si>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</si>
  <si>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</si>
  <si>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</si>
  <si>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</si>
  <si>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</si>
  <si>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</si>
  <si>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</si>
  <si>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</si>
  <si>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</si>
  <si>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</si>
  <si>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</si>
  <si>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</si>
  <si>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</si>
  <si>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</si>
  <si>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</si>
  <si>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</si>
  <si>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</si>
  <si>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</si>
  <si>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</si>
  <si>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</si>
  <si>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</si>
  <si>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</si>
  <si>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</si>
  <si>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</si>
  <si>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</si>
  <si>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</si>
  <si>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</si>
  <si>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</si>
  <si>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</si>
  <si>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</si>
  <si>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</si>
  <si>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</si>
  <si>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</si>
  <si>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</si>
  <si>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</si>
  <si>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</si>
  <si>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</si>
  <si>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</si>
  <si>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</si>
  <si>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</si>
  <si>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</si>
  <si>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</si>
  <si>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</si>
  <si>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</si>
  <si>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</si>
  <si>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</si>
  <si>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</si>
  <si>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</si>
  <si>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</si>
  <si>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</si>
  <si>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</si>
  <si>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</si>
  <si>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</si>
  <si>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</si>
  <si>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</si>
  <si>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</si>
  <si>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</si>
  <si>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</si>
  <si>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</si>
  <si>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</si>
  <si>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</si>
  <si>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</si>
  <si>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</si>
  <si>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</si>
  <si>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</si>
  <si>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</si>
  <si>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</si>
  <si>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</si>
  <si>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</si>
  <si>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</si>
  <si>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</si>
  <si>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</si>
  <si>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</si>
  <si>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</si>
  <si>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</si>
  <si>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</si>
  <si>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</si>
  <si>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</si>
  <si>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</si>
  <si>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</si>
  <si>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</si>
  <si>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</si>
  <si>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</si>
  <si>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</si>
  <si>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</si>
  <si>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</si>
  <si>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</si>
  <si>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</si>
  <si>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</si>
  <si>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</si>
  <si>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</si>
  <si>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</si>
  <si>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</si>
  <si>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</si>
  <si>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</si>
  <si>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</si>
  <si>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</si>
  <si>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</si>
  <si>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</si>
  <si>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</si>
  <si>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</si>
  <si>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</si>
  <si>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</si>
  <si>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</si>
  <si>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</si>
  <si>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</si>
  <si>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</si>
  <si>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</si>
  <si>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</si>
  <si>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</si>
  <si>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</si>
  <si>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</si>
  <si>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</si>
  <si>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</si>
  <si>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</si>
  <si>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</si>
  <si>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</si>
  <si>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</si>
  <si>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</si>
  <si>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</si>
  <si>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</si>
  <si>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</si>
  <si>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</si>
  <si>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</si>
  <si>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</si>
  <si>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</si>
  <si>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</si>
  <si>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</si>
  <si>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</si>
  <si>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</si>
  <si>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</si>
  <si>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</si>
  <si>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</si>
  <si>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</si>
  <si>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</si>
  <si>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</si>
  <si>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</si>
  <si>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</si>
  <si>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</si>
  <si>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</si>
  <si>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</si>
  <si>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</si>
  <si>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</si>
  <si>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</si>
  <si>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</si>
  <si>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</si>
  <si>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</si>
  <si>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</si>
  <si>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</si>
  <si>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</si>
  <si>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</si>
  <si>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</si>
  <si>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</si>
  <si>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</si>
  <si>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</si>
  <si>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</si>
  <si>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</si>
  <si>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</si>
  <si>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</si>
  <si>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</si>
  <si>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</si>
  <si>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</si>
  <si>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</si>
  <si>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</si>
  <si>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</si>
  <si>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</si>
  <si>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</si>
  <si>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</si>
  <si>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</si>
  <si>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</si>
  <si>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</si>
  <si>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</si>
  <si>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</si>
  <si>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</si>
  <si>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</si>
  <si>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</si>
  <si>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</si>
  <si>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</si>
  <si>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</si>
  <si>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</si>
  <si>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</si>
  <si>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</si>
  <si>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</si>
  <si>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</si>
  <si>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</si>
  <si>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</si>
  <si>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</si>
  <si>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</si>
  <si>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</si>
  <si>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</si>
  <si>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</si>
  <si>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</si>
  <si>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</si>
  <si>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</si>
  <si>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</si>
  <si>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</si>
  <si>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</si>
  <si>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</si>
  <si>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</si>
  <si>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</si>
  <si>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</si>
  <si>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</si>
  <si>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</si>
  <si>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</si>
  <si>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</si>
  <si>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</si>
  <si>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</si>
  <si>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</si>
  <si>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</si>
  <si>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</si>
  <si>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</si>
  <si>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</si>
  <si>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</si>
  <si>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</si>
  <si>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</si>
  <si>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</si>
  <si>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</si>
  <si>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</si>
  <si>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</si>
  <si>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</si>
  <si>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</si>
  <si>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</si>
  <si>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</si>
  <si>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</si>
  <si>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</si>
  <si>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</si>
  <si>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</si>
  <si>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</si>
  <si>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</si>
  <si>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</si>
  <si>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</si>
  <si>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</si>
  <si>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</si>
  <si>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</si>
  <si>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</si>
  <si>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</si>
  <si>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</si>
  <si>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</si>
  <si>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</si>
  <si>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</si>
  <si>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</si>
  <si>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</si>
  <si>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</si>
  <si>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</si>
  <si>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</si>
  <si>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</si>
  <si>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</si>
  <si>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</si>
  <si>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</si>
  <si>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</si>
  <si>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</si>
  <si>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</si>
  <si>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</si>
  <si>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</si>
  <si>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</si>
  <si>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</si>
  <si>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</si>
  <si>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</si>
  <si>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</si>
  <si>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</si>
  <si>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</si>
  <si>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</si>
  <si>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</si>
  <si>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</si>
  <si>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</si>
  <si>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</si>
  <si>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</si>
  <si>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</si>
  <si>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</si>
  <si>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</si>
  <si>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</si>
  <si>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</si>
  <si>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</si>
  <si>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</si>
  <si>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</si>
  <si>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</si>
  <si>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</si>
  <si>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</si>
  <si>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</si>
  <si>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</si>
  <si>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</si>
  <si>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</si>
  <si>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</si>
  <si>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</si>
  <si>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</si>
  <si>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</si>
  <si>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</si>
  <si>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</si>
  <si>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</si>
  <si>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</si>
  <si>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</si>
  <si>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</si>
  <si>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</si>
  <si>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</si>
  <si>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</si>
  <si>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</si>
  <si>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</si>
  <si>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</si>
  <si>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</si>
  <si>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</si>
  <si>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</si>
  <si>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</si>
  <si>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</si>
  <si>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</si>
  <si>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</si>
  <si>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</si>
  <si>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</si>
  <si>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</si>
  <si>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</si>
  <si>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</si>
  <si>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</si>
  <si>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</si>
  <si>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</si>
  <si>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</si>
  <si>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</si>
  <si>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</si>
  <si>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</si>
  <si>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</si>
  <si>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</si>
  <si>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</si>
  <si>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</si>
  <si>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</si>
  <si>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</si>
  <si>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</si>
  <si>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</si>
  <si>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</si>
  <si>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</si>
  <si>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</si>
  <si>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</si>
  <si>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</si>
  <si>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</si>
  <si>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</si>
  <si>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</si>
  <si>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</si>
  <si>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</si>
  <si>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</si>
  <si>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</si>
  <si>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</si>
  <si>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</si>
  <si>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</si>
  <si>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</si>
  <si>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</si>
  <si>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</si>
  <si>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</si>
  <si>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</si>
  <si>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</si>
  <si>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</si>
  <si>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</si>
  <si>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</si>
  <si>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</si>
  <si>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</si>
  <si>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</si>
  <si>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</si>
  <si>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</si>
  <si>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</si>
  <si>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</si>
  <si>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</si>
  <si>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</si>
  <si>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</si>
  <si>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</si>
  <si>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</si>
  <si>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</si>
  <si>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</si>
  <si>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</si>
  <si>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</si>
  <si>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</si>
  <si>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</si>
  <si>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</si>
  <si>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</si>
  <si>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</si>
  <si>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</si>
  <si>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</si>
  <si>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</si>
  <si>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</si>
  <si>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</si>
  <si>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</si>
  <si>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</si>
  <si>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</si>
  <si>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</si>
  <si>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</si>
  <si>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</si>
  <si>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</si>
  <si>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</si>
  <si>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</si>
  <si>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</si>
  <si>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</si>
  <si>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</si>
  <si>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</si>
  <si>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</si>
  <si>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</si>
  <si>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</si>
  <si>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</si>
  <si>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</si>
  <si>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</si>
  <si>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</si>
  <si>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</si>
  <si>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</si>
  <si>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</si>
  <si>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</si>
  <si>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</si>
  <si>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</si>
  <si>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</si>
  <si>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</si>
  <si>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</si>
  <si>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</si>
  <si>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</si>
  <si>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</si>
  <si>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</si>
  <si>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</si>
  <si>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</si>
  <si>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</si>
  <si>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</si>
  <si>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</si>
  <si>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</si>
  <si>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</si>
  <si>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</si>
  <si>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</si>
  <si>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</si>
  <si>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</si>
  <si>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</si>
  <si>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</si>
  <si>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</si>
  <si>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</si>
  <si>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</si>
  <si>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</si>
  <si>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</si>
  <si>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</si>
  <si>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</si>
  <si>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</si>
  <si>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</si>
  <si>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</si>
  <si>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</si>
  <si>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</si>
  <si>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</si>
  <si>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</si>
  <si>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</si>
  <si>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</si>
  <si>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</si>
  <si>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</si>
  <si>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</si>
  <si>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</si>
  <si>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</si>
  <si>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</si>
  <si>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</si>
  <si>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</si>
  <si>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</si>
  <si>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</si>
  <si>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</si>
  <si>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</si>
  <si>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</si>
  <si>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</si>
  <si>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</si>
  <si>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</si>
  <si>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</si>
  <si>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</si>
  <si>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</si>
  <si>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</si>
  <si>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</si>
  <si>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</si>
  <si>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</si>
  <si>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</si>
  <si>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</si>
  <si>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</si>
  <si>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</si>
  <si>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</si>
  <si>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</si>
  <si>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</si>
  <si>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</si>
  <si>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</si>
  <si>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</si>
  <si>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</si>
  <si>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</si>
  <si>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</si>
  <si>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</si>
  <si>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</si>
  <si>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</si>
  <si>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</si>
  <si>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</si>
  <si>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</si>
  <si>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</si>
  <si>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</si>
  <si>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</si>
  <si>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</si>
  <si>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</si>
  <si>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</si>
  <si>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</si>
  <si>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</si>
  <si>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</si>
  <si>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</si>
  <si>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</si>
  <si>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</si>
  <si>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</si>
  <si>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</si>
  <si>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</si>
  <si>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</si>
  <si>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</si>
  <si>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</si>
  <si>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</si>
  <si>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</si>
  <si>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</si>
  <si>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</si>
  <si>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</si>
  <si>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</si>
  <si>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</si>
  <si>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</si>
  <si>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</si>
  <si>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</si>
  <si>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</si>
  <si>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</si>
  <si>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</si>
  <si>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</si>
  <si>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</si>
  <si>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</si>
  <si>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</si>
  <si>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</si>
  <si>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</si>
  <si>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</si>
  <si>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</si>
  <si>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</si>
  <si>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</si>
  <si>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</si>
  <si>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</si>
  <si>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</si>
  <si>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</si>
  <si>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</si>
  <si>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</si>
  <si>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</si>
  <si>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</si>
  <si>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</si>
  <si>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</si>
  <si>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</si>
  <si>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</si>
  <si>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</si>
  <si>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</si>
  <si>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</si>
  <si>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</si>
  <si>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</si>
  <si>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</si>
  <si>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</si>
  <si>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</si>
  <si>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</si>
  <si>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</si>
  <si>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</si>
  <si>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</si>
  <si>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</si>
  <si>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</si>
  <si>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</si>
  <si>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</si>
  <si>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</si>
  <si>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</si>
  <si>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</si>
  <si>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</si>
  <si>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</si>
  <si>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</si>
  <si>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</si>
  <si>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</si>
  <si>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</si>
  <si>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</si>
  <si>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</si>
  <si>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</si>
  <si>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</si>
  <si>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</si>
  <si>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</si>
  <si>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</si>
  <si>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</si>
  <si>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</si>
  <si>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</si>
  <si>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</si>
  <si>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</si>
  <si>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</si>
  <si>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</si>
  <si>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</si>
  <si>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</si>
  <si>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</si>
  <si>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</si>
  <si>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</si>
  <si>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</si>
  <si>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</si>
  <si>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</si>
  <si>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</si>
  <si>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</si>
  <si>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</si>
  <si>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</si>
  <si>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</si>
  <si>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</si>
  <si>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</si>
  <si>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</si>
  <si>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</si>
  <si>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</si>
  <si>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</si>
  <si>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</si>
  <si>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</si>
  <si>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</si>
  <si>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</si>
  <si>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</si>
  <si>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</si>
  <si>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</si>
  <si>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</si>
  <si>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</si>
  <si>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</si>
  <si>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</si>
  <si>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</si>
  <si>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</si>
  <si>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</si>
  <si>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</si>
  <si>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</si>
  <si>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</si>
  <si>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</si>
  <si>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</si>
  <si>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</si>
  <si>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</si>
  <si>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</si>
  <si>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</si>
  <si>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</si>
  <si>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</si>
  <si>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</si>
  <si>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</si>
  <si>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</si>
  <si>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</si>
  <si>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</si>
  <si>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</si>
  <si>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</si>
  <si>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</si>
  <si>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</si>
  <si>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</si>
  <si>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</si>
  <si>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</si>
  <si>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</si>
  <si>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</si>
  <si>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</si>
  <si>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</si>
  <si>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</si>
  <si>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</si>
  <si>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</si>
  <si>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</si>
  <si>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</si>
  <si>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</si>
  <si>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</si>
  <si>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</si>
  <si>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</si>
  <si>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</si>
  <si>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</si>
  <si>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</si>
  <si>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</si>
  <si>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</si>
  <si>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</si>
  <si>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</si>
  <si>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</si>
  <si>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</si>
  <si>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</si>
  <si>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</si>
  <si>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</si>
  <si>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</si>
  <si>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</si>
  <si>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</si>
  <si>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</si>
  <si>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</si>
  <si>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</si>
  <si>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</si>
  <si>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</si>
  <si>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</si>
  <si>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</si>
  <si>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</si>
  <si>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</si>
  <si>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</si>
  <si>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</si>
  <si>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</si>
  <si>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</si>
  <si>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</si>
  <si>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</si>
  <si>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</si>
  <si>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</si>
  <si>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</si>
  <si>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</si>
  <si>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</si>
  <si>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</si>
  <si>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</si>
  <si>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</si>
  <si>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</si>
  <si>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</si>
  <si>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</si>
  <si>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</si>
  <si>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</si>
  <si>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</si>
  <si>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</si>
  <si>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</si>
  <si>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</si>
  <si>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</si>
  <si>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</si>
  <si>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</si>
  <si>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</si>
  <si>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</si>
  <si>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</si>
  <si>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</si>
  <si>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</si>
  <si>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</si>
  <si>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</si>
  <si>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</si>
  <si>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</si>
  <si>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</si>
  <si>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</si>
  <si>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</si>
  <si>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</si>
  <si>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</si>
  <si>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</si>
  <si>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</si>
  <si>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</si>
  <si>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</si>
  <si>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</si>
  <si>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</si>
  <si>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</si>
  <si>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</si>
  <si>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</si>
  <si>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</si>
  <si>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</si>
  <si>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</si>
  <si>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</si>
  <si>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</si>
  <si>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</si>
  <si>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</si>
  <si>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</si>
  <si>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</si>
  <si>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</si>
  <si>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</si>
  <si>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</si>
  <si>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</si>
  <si>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</si>
  <si>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</si>
  <si>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</si>
  <si>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</si>
  <si>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</si>
  <si>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</si>
  <si>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</si>
  <si>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</si>
  <si>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</si>
  <si>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</si>
  <si>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</si>
  <si>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</si>
  <si>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</si>
  <si>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</si>
  <si>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</si>
  <si>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</si>
  <si>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</si>
  <si>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</si>
  <si>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</si>
  <si>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</si>
  <si>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</si>
  <si>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</si>
  <si>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</si>
  <si>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</si>
  <si>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</si>
  <si>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</si>
  <si>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</si>
  <si>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</si>
  <si>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</si>
  <si>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</si>
  <si>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</si>
  <si>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</si>
  <si>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</si>
  <si>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</si>
  <si>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</si>
  <si>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</si>
  <si>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</si>
  <si>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</si>
  <si>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</si>
  <si>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</si>
  <si>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</si>
  <si>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</si>
  <si>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</si>
  <si>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</si>
  <si>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</si>
  <si>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</si>
  <si>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</si>
  <si>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</si>
  <si>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</si>
  <si>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</si>
  <si>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</si>
  <si>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</si>
  <si>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</si>
  <si>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</si>
  <si>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</si>
  <si>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</si>
  <si>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</si>
  <si>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</si>
  <si>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</si>
  <si>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</si>
  <si>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</si>
  <si>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</si>
  <si>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</si>
  <si>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</si>
  <si>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</si>
  <si>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</si>
  <si>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</si>
  <si>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</si>
  <si>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</si>
  <si>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</si>
  <si>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</si>
  <si>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</si>
  <si>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</si>
  <si>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</si>
  <si>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</si>
  <si>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</si>
  <si>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</si>
  <si>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</si>
  <si>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</si>
  <si>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</si>
  <si>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</si>
  <si>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</si>
  <si>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</si>
  <si>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</si>
  <si>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</si>
  <si>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</si>
  <si>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</si>
  <si>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</si>
  <si>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</si>
  <si>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</si>
  <si>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</si>
  <si>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</si>
  <si>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</si>
  <si>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</si>
  <si>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</si>
  <si>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</si>
  <si>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</si>
  <si>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</si>
  <si>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</si>
  <si>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</si>
  <si>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</si>
  <si>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</si>
  <si>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</si>
  <si>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</si>
  <si>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</si>
  <si>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</si>
  <si>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</si>
  <si>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</si>
  <si>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</si>
  <si>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</si>
  <si>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</si>
  <si>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</si>
  <si>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</si>
  <si>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</si>
  <si>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</si>
  <si>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</si>
  <si>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</si>
  <si>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</si>
  <si>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</si>
  <si>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</si>
  <si>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</si>
  <si>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</si>
  <si>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</si>
  <si>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</si>
  <si>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</si>
  <si>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</si>
  <si>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</si>
  <si>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</si>
  <si>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</si>
  <si>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</si>
  <si>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</si>
  <si>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</si>
  <si>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</si>
  <si>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</si>
  <si>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</si>
  <si>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</si>
  <si>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</si>
  <si>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</si>
  <si>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</si>
  <si>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</si>
  <si>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</si>
  <si>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</si>
  <si>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</si>
  <si>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</si>
  <si>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</si>
  <si>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</si>
  <si>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</si>
  <si>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</si>
  <si>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</si>
  <si>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</si>
  <si>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</si>
  <si>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</si>
  <si>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</si>
  <si>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</si>
  <si>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</si>
  <si>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</si>
  <si>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</si>
  <si>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</si>
  <si>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</si>
  <si>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</si>
  <si>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</si>
  <si>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</si>
  <si>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</si>
  <si>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</si>
  <si>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</si>
  <si>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</si>
  <si>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</si>
  <si>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</si>
  <si>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</si>
  <si>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</si>
  <si>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</si>
  <si>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</si>
  <si>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</si>
  <si>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</si>
  <si>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</si>
  <si>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</si>
  <si>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</si>
  <si>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</si>
  <si>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</si>
  <si>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</si>
  <si>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</si>
  <si>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</si>
  <si>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</si>
  <si>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</si>
  <si>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</si>
  <si>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</si>
  <si>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</si>
  <si>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</si>
  <si>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</si>
  <si>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</si>
  <si>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</si>
  <si>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</si>
  <si>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</si>
  <si>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</si>
  <si>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</si>
  <si>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</si>
  <si>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</si>
  <si>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</si>
  <si>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</si>
  <si>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</si>
  <si>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</si>
  <si>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</si>
  <si>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</si>
  <si>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</si>
  <si>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</si>
  <si>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</si>
  <si>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</si>
  <si>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</si>
  <si>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</si>
  <si>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</si>
  <si>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</si>
  <si>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</si>
  <si>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</si>
  <si>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</si>
  <si>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</si>
  <si>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</si>
  <si>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</si>
  <si>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</si>
  <si>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</si>
  <si>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</si>
  <si>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</si>
  <si>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</si>
  <si>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</si>
  <si>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</si>
  <si>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</si>
  <si>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</si>
  <si>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</si>
  <si>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</si>
  <si>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</si>
  <si>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</si>
  <si>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</si>
  <si>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</si>
  <si>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</si>
  <si>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</si>
  <si>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</si>
  <si>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</si>
  <si>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</si>
  <si>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</si>
  <si>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</si>
  <si>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</si>
  <si>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</si>
  <si>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</si>
  <si>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</si>
  <si>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</si>
  <si>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</si>
  <si>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</si>
  <si>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</si>
  <si>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</si>
  <si>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</si>
  <si>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</si>
  <si>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</si>
  <si>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</si>
  <si>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</si>
  <si>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</si>
  <si>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</si>
  <si>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</si>
  <si>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</si>
  <si>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</si>
  <si>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</si>
  <si>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</si>
  <si>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</si>
  <si>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</si>
  <si>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</si>
  <si>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</si>
  <si>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</si>
  <si>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</si>
  <si>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</si>
  <si>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</si>
  <si>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</si>
  <si>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</si>
  <si>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</si>
  <si>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</si>
  <si>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</si>
  <si>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</si>
  <si>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</si>
  <si>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</si>
  <si>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</si>
  <si>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</si>
  <si>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</si>
  <si>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</si>
  <si>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</si>
  <si>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</si>
  <si>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</si>
  <si>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</si>
  <si>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</si>
  <si>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</si>
  <si>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</si>
  <si>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</si>
  <si>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</si>
  <si>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</si>
  <si>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</si>
  <si>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</si>
  <si>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</si>
  <si>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</si>
  <si>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</si>
  <si>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</si>
  <si>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</si>
  <si>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</si>
  <si>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</si>
  <si>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</si>
  <si>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</si>
  <si>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</si>
  <si>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</si>
  <si>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</si>
  <si>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</si>
  <si>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</si>
  <si>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</si>
  <si>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</si>
  <si>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</si>
  <si>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</si>
  <si>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</si>
  <si>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</si>
  <si>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</si>
  <si>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</si>
  <si>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</si>
  <si>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</si>
  <si>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</si>
  <si>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</si>
  <si>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</si>
  <si>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</si>
  <si>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</si>
  <si>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</si>
  <si>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</si>
  <si>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</si>
  <si>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</si>
  <si>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</si>
  <si>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</si>
  <si>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</si>
  <si>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</si>
  <si>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</si>
  <si>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</si>
  <si>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</si>
  <si>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</si>
  <si>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</si>
  <si>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</si>
  <si>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</si>
  <si>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</si>
  <si>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</si>
  <si>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</si>
  <si>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</si>
  <si>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</si>
  <si>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</si>
  <si>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</si>
  <si>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</si>
  <si>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</si>
  <si>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</si>
  <si>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</si>
  <si>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</si>
  <si>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</si>
  <si>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</si>
  <si>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</si>
  <si>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</si>
  <si>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</si>
  <si>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</si>
  <si>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</si>
  <si>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</si>
  <si>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</si>
  <si>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</si>
  <si>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</si>
  <si>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</si>
  <si>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</si>
  <si>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</si>
  <si>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</si>
  <si>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</si>
  <si>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</si>
  <si>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</si>
  <si>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</si>
  <si>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</si>
  <si>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</si>
  <si>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</si>
  <si>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</si>
  <si>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</si>
  <si>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</si>
  <si>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</si>
  <si>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</si>
  <si>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</si>
  <si>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</si>
  <si>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</si>
  <si>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</si>
  <si>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</si>
  <si>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</si>
  <si>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</si>
  <si>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</si>
  <si>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</si>
  <si>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</si>
  <si>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</si>
  <si>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</si>
  <si>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</si>
  <si>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</si>
  <si>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</si>
  <si>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</si>
  <si>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</si>
  <si>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</si>
  <si>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</si>
  <si>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</si>
  <si>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</si>
  <si>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</si>
  <si>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</si>
  <si>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</si>
  <si>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</si>
  <si>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</si>
  <si>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</si>
  <si>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</si>
  <si>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</si>
  <si>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</si>
  <si>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</si>
  <si>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</si>
  <si>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</si>
  <si>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</si>
  <si>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</si>
  <si>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</si>
  <si>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</si>
  <si>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</si>
  <si>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</si>
  <si>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</si>
  <si>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</si>
  <si>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</si>
  <si>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</si>
  <si>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</si>
  <si>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</si>
  <si>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</si>
  <si>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</si>
  <si>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</si>
  <si>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</si>
  <si>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</si>
  <si>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</si>
  <si>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</si>
  <si>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</si>
  <si>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</si>
  <si>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</si>
  <si>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</si>
  <si>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</si>
  <si>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</si>
  <si>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</si>
  <si>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</si>
  <si>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</si>
  <si>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</si>
  <si>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</si>
  <si>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</si>
  <si>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</si>
  <si>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</si>
  <si>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</si>
  <si>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</si>
  <si>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</si>
  <si>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</si>
  <si>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</si>
  <si>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</si>
  <si>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</si>
  <si>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</si>
  <si>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</si>
  <si>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</si>
  <si>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</si>
  <si>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</si>
  <si>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</si>
  <si>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</si>
  <si>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</si>
  <si>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</si>
  <si>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</si>
  <si>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</si>
  <si>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</si>
  <si>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</si>
  <si>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</si>
  <si>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</si>
  <si>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</si>
  <si>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</si>
  <si>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</si>
  <si>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</si>
  <si>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</si>
  <si>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</si>
  <si>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</si>
  <si>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</si>
  <si>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</si>
  <si>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</si>
  <si>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</si>
  <si>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</si>
  <si>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</si>
  <si>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</si>
  <si>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</si>
  <si>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</si>
  <si>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</si>
  <si>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</si>
  <si>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</si>
  <si>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</si>
  <si>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</si>
  <si>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</si>
  <si>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</si>
  <si>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</si>
  <si>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</si>
  <si>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</si>
  <si>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</si>
  <si>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</si>
  <si>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</si>
  <si>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</si>
  <si>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</si>
  <si>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</si>
  <si>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</si>
  <si>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</si>
  <si>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</si>
  <si>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</si>
  <si>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</si>
  <si>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</si>
  <si>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</si>
  <si>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</si>
  <si>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</si>
  <si>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</si>
  <si>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</si>
  <si>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</si>
  <si>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</si>
  <si>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</si>
  <si>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</si>
  <si>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</si>
  <si>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</si>
  <si>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</si>
  <si>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</si>
  <si>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</si>
  <si>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</si>
  <si>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</si>
  <si>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</si>
  <si>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</si>
  <si>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</si>
  <si>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</si>
  <si>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</si>
  <si>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</si>
  <si>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</si>
  <si>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</si>
  <si>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</si>
  <si>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</si>
  <si>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</si>
  <si>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</si>
  <si>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</si>
  <si>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</si>
  <si>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</si>
  <si>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</si>
  <si>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</si>
  <si>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</si>
  <si>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</si>
  <si>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</si>
  <si>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</si>
  <si>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</si>
  <si>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</si>
  <si>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</si>
  <si>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</si>
  <si>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</si>
  <si>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</si>
  <si>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</si>
  <si>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</si>
  <si>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</si>
  <si>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</si>
  <si>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</si>
  <si>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</si>
  <si>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</si>
  <si>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</si>
  <si>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</si>
  <si>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</si>
  <si>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</si>
  <si>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</si>
  <si>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</si>
  <si>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</si>
  <si>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</si>
  <si>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</si>
  <si>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</si>
  <si>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</si>
  <si>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</si>
  <si>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</si>
  <si>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</si>
  <si>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</si>
  <si>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</si>
  <si>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</si>
  <si>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</si>
  <si>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</si>
  <si>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</si>
  <si>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</si>
  <si>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</si>
  <si>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</si>
  <si>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</si>
  <si>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</si>
  <si>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</si>
  <si>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</si>
  <si>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</si>
  <si>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</si>
  <si>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</si>
  <si>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</si>
  <si>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</si>
  <si>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</si>
  <si>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</si>
  <si>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</si>
  <si>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</si>
  <si>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</si>
  <si>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</si>
  <si>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</si>
  <si>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</si>
  <si>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</si>
  <si>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</si>
  <si>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</si>
  <si>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</si>
  <si>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</si>
  <si>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</si>
  <si>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</si>
  <si>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</si>
  <si>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</si>
  <si>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</si>
  <si>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</si>
  <si>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</si>
  <si>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</si>
  <si>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</si>
  <si>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</si>
  <si>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</si>
  <si>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</si>
  <si>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</si>
  <si>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</si>
  <si>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</si>
  <si>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</si>
  <si>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</si>
  <si>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</si>
  <si>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</si>
  <si>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</si>
  <si>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</si>
  <si>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</si>
  <si>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</si>
  <si>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</si>
  <si>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</si>
  <si>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</si>
  <si>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</si>
  <si>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</si>
  <si>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</si>
  <si>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</si>
  <si>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</si>
  <si>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</si>
  <si>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</si>
  <si>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</si>
  <si>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</si>
  <si>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</si>
  <si>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</si>
  <si>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</si>
  <si>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</si>
  <si>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</si>
  <si>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</si>
  <si>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</si>
  <si>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</si>
  <si>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</si>
  <si>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</si>
  <si>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</si>
  <si>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</si>
  <si>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</si>
  <si>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</si>
  <si>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</si>
  <si>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</si>
  <si>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</si>
  <si>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</si>
  <si>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</si>
  <si>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</si>
  <si>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</si>
  <si>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</si>
  <si>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</si>
  <si>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</si>
  <si>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</si>
  <si>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</si>
  <si>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</si>
  <si>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</si>
  <si>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</si>
  <si>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</si>
  <si>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</si>
  <si>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</si>
  <si>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</si>
  <si>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</si>
  <si>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</si>
  <si>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</si>
  <si>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</si>
  <si>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</si>
  <si>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</si>
  <si>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</si>
  <si>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</si>
  <si>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</si>
  <si>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</si>
  <si>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</si>
  <si>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</si>
  <si>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</si>
  <si>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</si>
  <si>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</si>
  <si>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</si>
  <si>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</si>
  <si>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</si>
  <si>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</si>
  <si>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</si>
  <si>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</si>
  <si>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</si>
  <si>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</si>
  <si>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</si>
  <si>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</si>
  <si>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</si>
  <si>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</si>
  <si>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</si>
  <si>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</si>
  <si>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</si>
  <si>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</si>
  <si>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</si>
  <si>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</si>
  <si>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</si>
  <si>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</si>
  <si>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</si>
  <si>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</si>
  <si>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</si>
  <si>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</si>
  <si>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</si>
  <si>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</si>
  <si>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</si>
  <si>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</si>
  <si>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</si>
  <si>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</si>
  <si>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</si>
  <si>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</si>
  <si>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</si>
  <si>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</si>
  <si>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</si>
  <si>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</si>
  <si>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</si>
  <si>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</si>
  <si>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</si>
  <si>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</si>
  <si>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</si>
  <si>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</si>
  <si>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</si>
  <si>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</si>
  <si>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</si>
  <si>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</si>
  <si>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</si>
  <si>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</si>
  <si>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2021-44-44001442020</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</si>
  <si>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</si>
  <si>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SANDRA MARGARITA MEJIA GUTIERREZ</t>
  </si>
  <si>
    <t>CALLE 26 N° 18 - 30 BARRIO SIMON BOLIVAR - VALLEDUPAR CESAR</t>
  </si>
  <si>
    <t>3012095557</t>
  </si>
  <si>
    <t>FUNDAAYUDARMELU@HOTMAIL.COM</t>
  </si>
  <si>
    <t>Ejecutar activiades dentro de los componentes de familia, comunidades, componentes de salud y nutrición, componente en el proceso pedagogico y educativo para la atención de los niños, niñas de primera infancia de 3 a 5 años, acompañamiento a la familia y o cuidadores orientando el trabajo hacia el fortalecimiento de su rol de crianza, cuidado y educación de los niños, niñas de nuestra institución.</t>
  </si>
  <si>
    <t>004-2015</t>
  </si>
  <si>
    <t>001-2012</t>
  </si>
  <si>
    <t>002-2013</t>
  </si>
  <si>
    <t>003-2014</t>
  </si>
  <si>
    <t>001-2014</t>
  </si>
  <si>
    <t>Ejecutar actividades dentro de los componentes de acompañamiento y orientación psicosocial dirigidos a la escuela de padres, a los niños, niñas en primera infancia de 3 a 5 años, acompañamiento a las familias y o cuidadores orientando el trabajo hacia el fortalecimiento en su rol de crianza.</t>
  </si>
  <si>
    <t>002-2015</t>
  </si>
  <si>
    <t>003-2016</t>
  </si>
  <si>
    <t>004-2017</t>
  </si>
  <si>
    <t>005-2018</t>
  </si>
  <si>
    <t>004-2019</t>
  </si>
  <si>
    <t>Ejecutando actividades dentro de los componentes de la familia, comunidades, componente de salud y nutricion y componente en el proceso pedagogico y educativo para la atención de los niños, niñas de primera infancia de 0 a 5 años y acompañamiento a las familias y o cuidadores orientando el trabajo hacia el fortalecimiento de su rol de crianza, cuidado y educación de los niño y niñas de nuestro resguardo, involucrando en todas las acciones las diferentes comunidades, entre ellas: GUN, ARAWUN, IZRWA, UMURIWA Y SEYKURIN.</t>
  </si>
  <si>
    <t>090-2014</t>
  </si>
  <si>
    <t>568</t>
  </si>
  <si>
    <t>Prestar el servicio de atención educación inicial y cuidado a niños y niñas menores de 5 años o hasta su ingreso al grado de transicion con el fin de promover el desarrollo integral de la primera infancia con calidad de conformidad con los lineamientos, manual operativo, las directrices, parametros y estandares establecidos por el ICBF en el marco de la estrategia de atencion integral de cero a siempre.</t>
  </si>
  <si>
    <t>328</t>
  </si>
  <si>
    <t>Prestar el servicio de atención educación inicial en el marco de atención integral a mujeres gestantes, niños y niñas menores de 5 años o hasta su ingreso al grado de transicion con estrategias y acciones pertinentes, oportunas y de calidad desde lo intercultural respondiendo a las caracteristicas propias de los territorios y comunidades, de conformidad con los manuales operativos de las modalidades y las directrices establecidas por el ICBF en armonia con la politica de estadopara el desarrollo integral de la primera infancia de cero a siempre en los servicios de la modalidad propia e intercultural.</t>
  </si>
  <si>
    <t>COLEGIO METROPOLITANO</t>
  </si>
  <si>
    <t>CORPORACION EDUCATIVA LICEO MODERNO</t>
  </si>
  <si>
    <t>RESGUARDO INDIGENA ARHUACO DE LA SIERRA</t>
  </si>
  <si>
    <t>CALLE 7 N° 14 - 90 VALLEDUPAR CESAR</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</si>
</sst>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173" zoomScale="70" zoomScaleNormal="70" zoomScaleSheetLayoutView="40" zoomScalePageLayoutView="40" workbookViewId="0">
      <selection activeCell="K194" sqref="K19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4"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5"/>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4" t="str">
        <f>HYPERLINK("#MI_Oferente_Singular!B20","IDENTIFICACIÓN DEL OFERENTE")</f>
        <v>IDENTIFICACIÓN DEL OFERENTE</v>
      </c>
      <c r="C8" s="173"/>
      <c r="D8" s="48"/>
      <c r="E8" s="239" t="str">
        <f>HYPERLINK("#MI_Oferente_Singular!A114","CAPACIDAD RESIDUAL")</f>
        <v>CAPACIDAD RESIDUAL</v>
      </c>
      <c r="F8" s="240"/>
      <c r="G8" s="241"/>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5">
      <c r="A9" s="42"/>
      <c r="B9" s="174" t="str">
        <f>HYPERLINK("#MI_Oferente_Singular!H17","DATOS CONTRATO INVITACIÓN")</f>
        <v>DATOS CONTRATO INVITACIÓN</v>
      </c>
      <c r="C9" s="48"/>
      <c r="D9" s="173"/>
      <c r="E9" s="239" t="str">
        <f>HYPERLINK("#MI_Oferente_Singular!A162","TALENTO HUMANO")</f>
        <v>TALENTO HUMANO</v>
      </c>
      <c r="F9" s="240"/>
      <c r="G9" s="241"/>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5">
      <c r="A10" s="42"/>
      <c r="B10" s="174" t="str">
        <f>HYPERLINK("#MI_Oferente_Singular!A48","EXPERIENCIA TERRITORIAL")</f>
        <v>EXPERIENCIA TERRITORIAL</v>
      </c>
      <c r="C10" s="48"/>
      <c r="D10" s="48"/>
      <c r="E10" s="239" t="str">
        <f>HYPERLINK("#MI_Oferente_Singular!F162","INFRAESTRUCTURA")</f>
        <v>INFRAESTRUCTURA</v>
      </c>
      <c r="F10" s="240"/>
      <c r="G10" s="241"/>
      <c r="H10" s="175"/>
      <c r="I10" s="174"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55" t="s">
        <v>2676</v>
      </c>
      <c r="D15" s="35"/>
      <c r="E15" s="35"/>
      <c r="F15" s="5"/>
      <c r="G15" s="32" t="s">
        <v>1168</v>
      </c>
      <c r="H15" s="102" t="s">
        <v>696</v>
      </c>
      <c r="I15" s="32" t="s">
        <v>2624</v>
      </c>
      <c r="J15" s="107" t="s">
        <v>2626</v>
      </c>
      <c r="L15" s="223" t="s">
        <v>8</v>
      </c>
      <c r="M15" s="223"/>
      <c r="N15" s="127"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5"/>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9" t="s">
        <v>11</v>
      </c>
      <c r="J19" s="140" t="s">
        <v>10</v>
      </c>
      <c r="K19" s="140" t="s">
        <v>2609</v>
      </c>
      <c r="L19" s="140" t="s">
        <v>1161</v>
      </c>
      <c r="M19" s="140" t="s">
        <v>1162</v>
      </c>
      <c r="N19" s="141" t="s">
        <v>2610</v>
      </c>
      <c r="O19" s="136"/>
      <c r="Q19" s="51"/>
      <c r="R19" s="51"/>
    </row>
    <row r="20" spans="1:23" ht="30" customHeight="1" x14ac:dyDescent="0.25">
      <c r="A20" s="9"/>
      <c r="B20" s="108">
        <v>824002358</v>
      </c>
      <c r="C20" s="5"/>
      <c r="D20" s="72"/>
      <c r="E20" s="5"/>
      <c r="F20" s="5"/>
      <c r="G20" s="5"/>
      <c r="H20" s="242"/>
      <c r="I20" s="148" t="s">
        <v>1154</v>
      </c>
      <c r="J20" s="149" t="s">
        <v>698</v>
      </c>
      <c r="K20" s="150">
        <v>7384990023</v>
      </c>
      <c r="L20" s="151"/>
      <c r="M20" s="151">
        <v>44561</v>
      </c>
      <c r="N20" s="134">
        <f>+(M20-L20)/30</f>
        <v>1485.3666666666666</v>
      </c>
      <c r="O20" s="137"/>
      <c r="U20" s="133"/>
      <c r="V20" s="104">
        <f ca="1">NOW()</f>
        <v>44192.455229629632</v>
      </c>
      <c r="W20" s="104">
        <f ca="1">NOW()</f>
        <v>44192.455229629632</v>
      </c>
    </row>
    <row r="21" spans="1:23" ht="30" customHeight="1" outlineLevel="1" x14ac:dyDescent="0.25">
      <c r="A21" s="9"/>
      <c r="B21" s="70"/>
      <c r="C21" s="5"/>
      <c r="D21" s="5"/>
      <c r="E21" s="5"/>
      <c r="F21" s="5"/>
      <c r="G21" s="5"/>
      <c r="H21" s="69"/>
      <c r="I21" s="148"/>
      <c r="J21" s="149"/>
      <c r="K21" s="150"/>
      <c r="L21" s="151"/>
      <c r="M21" s="151"/>
      <c r="N21" s="134">
        <f t="shared" ref="N21:N35" si="0">+(M21-L21)/30</f>
        <v>0</v>
      </c>
      <c r="O21" s="138"/>
    </row>
    <row r="22" spans="1:23" ht="30" customHeight="1" outlineLevel="1" x14ac:dyDescent="0.25">
      <c r="A22" s="9"/>
      <c r="B22" s="70"/>
      <c r="C22" s="5"/>
      <c r="D22" s="5"/>
      <c r="E22" s="5"/>
      <c r="F22" s="5"/>
      <c r="G22" s="5"/>
      <c r="H22" s="69"/>
      <c r="I22" s="148"/>
      <c r="J22" s="149"/>
      <c r="K22" s="150"/>
      <c r="L22" s="151"/>
      <c r="M22" s="151"/>
      <c r="N22" s="135">
        <f t="shared" ref="N22:N33" si="1">+(M22-L22)/30</f>
        <v>0</v>
      </c>
      <c r="O22" s="138"/>
    </row>
    <row r="23" spans="1:23" ht="30" customHeight="1" outlineLevel="1" x14ac:dyDescent="0.25">
      <c r="A23" s="9"/>
      <c r="B23" s="100"/>
      <c r="C23" s="21"/>
      <c r="D23" s="21"/>
      <c r="E23" s="21"/>
      <c r="F23" s="5"/>
      <c r="G23" s="5"/>
      <c r="H23" s="69"/>
      <c r="I23" s="148"/>
      <c r="J23" s="149"/>
      <c r="K23" s="150"/>
      <c r="L23" s="151"/>
      <c r="M23" s="151"/>
      <c r="N23" s="135">
        <f t="shared" si="1"/>
        <v>0</v>
      </c>
      <c r="O23" s="138"/>
      <c r="Q23" s="103"/>
      <c r="R23" s="55"/>
      <c r="S23" s="104"/>
      <c r="T23" s="104"/>
    </row>
    <row r="24" spans="1:23" ht="30" customHeight="1" outlineLevel="1" x14ac:dyDescent="0.25">
      <c r="A24" s="9"/>
      <c r="B24" s="100"/>
      <c r="C24" s="21"/>
      <c r="D24" s="21"/>
      <c r="E24" s="21"/>
      <c r="F24" s="5"/>
      <c r="G24" s="5"/>
      <c r="H24" s="69"/>
      <c r="I24" s="148"/>
      <c r="J24" s="149"/>
      <c r="K24" s="150"/>
      <c r="L24" s="151"/>
      <c r="M24" s="151"/>
      <c r="N24" s="135">
        <f t="shared" si="1"/>
        <v>0</v>
      </c>
      <c r="O24" s="138"/>
    </row>
    <row r="25" spans="1:23" ht="30" customHeight="1" outlineLevel="1" x14ac:dyDescent="0.25">
      <c r="A25" s="9"/>
      <c r="B25" s="100"/>
      <c r="C25" s="21"/>
      <c r="D25" s="21"/>
      <c r="E25" s="21"/>
      <c r="F25" s="5"/>
      <c r="G25" s="5"/>
      <c r="H25" s="69"/>
      <c r="I25" s="148"/>
      <c r="J25" s="149"/>
      <c r="K25" s="150"/>
      <c r="L25" s="151"/>
      <c r="M25" s="151"/>
      <c r="N25" s="135">
        <f t="shared" si="1"/>
        <v>0</v>
      </c>
      <c r="O25" s="138"/>
    </row>
    <row r="26" spans="1:23" ht="30" customHeight="1" outlineLevel="1" x14ac:dyDescent="0.25">
      <c r="A26" s="9"/>
      <c r="B26" s="100"/>
      <c r="C26" s="21"/>
      <c r="D26" s="21"/>
      <c r="E26" s="21"/>
      <c r="F26" s="5"/>
      <c r="G26" s="5"/>
      <c r="H26" s="69"/>
      <c r="I26" s="148"/>
      <c r="J26" s="149"/>
      <c r="K26" s="150"/>
      <c r="L26" s="151"/>
      <c r="M26" s="151"/>
      <c r="N26" s="135">
        <f t="shared" si="1"/>
        <v>0</v>
      </c>
      <c r="O26" s="138"/>
    </row>
    <row r="27" spans="1:23" ht="30" customHeight="1" outlineLevel="1" x14ac:dyDescent="0.25">
      <c r="A27" s="9"/>
      <c r="B27" s="100"/>
      <c r="C27" s="21"/>
      <c r="D27" s="21"/>
      <c r="E27" s="21"/>
      <c r="F27" s="5"/>
      <c r="G27" s="5"/>
      <c r="H27" s="69"/>
      <c r="I27" s="148"/>
      <c r="J27" s="149"/>
      <c r="K27" s="150"/>
      <c r="L27" s="151"/>
      <c r="M27" s="151"/>
      <c r="N27" s="135">
        <f t="shared" si="1"/>
        <v>0</v>
      </c>
      <c r="O27" s="138"/>
    </row>
    <row r="28" spans="1:23" ht="30" customHeight="1" outlineLevel="1" x14ac:dyDescent="0.25">
      <c r="A28" s="9"/>
      <c r="B28" s="100"/>
      <c r="C28" s="21"/>
      <c r="D28" s="21"/>
      <c r="E28" s="21"/>
      <c r="F28" s="5"/>
      <c r="G28" s="5"/>
      <c r="H28" s="69"/>
      <c r="I28" s="148"/>
      <c r="J28" s="149"/>
      <c r="K28" s="150"/>
      <c r="L28" s="151"/>
      <c r="M28" s="151"/>
      <c r="N28" s="135">
        <f t="shared" si="1"/>
        <v>0</v>
      </c>
      <c r="O28" s="138"/>
    </row>
    <row r="29" spans="1:23" ht="30" customHeight="1" outlineLevel="1" x14ac:dyDescent="0.25">
      <c r="A29" s="9"/>
      <c r="B29" s="70"/>
      <c r="C29" s="5"/>
      <c r="D29" s="5"/>
      <c r="E29" s="5"/>
      <c r="F29" s="5"/>
      <c r="G29" s="5"/>
      <c r="H29" s="69"/>
      <c r="I29" s="148"/>
      <c r="J29" s="149"/>
      <c r="K29" s="150"/>
      <c r="L29" s="151"/>
      <c r="M29" s="151"/>
      <c r="N29" s="135">
        <f t="shared" si="1"/>
        <v>0</v>
      </c>
      <c r="O29" s="138"/>
    </row>
    <row r="30" spans="1:23" ht="30" customHeight="1" outlineLevel="1" x14ac:dyDescent="0.25">
      <c r="A30" s="9"/>
      <c r="B30" s="70"/>
      <c r="C30" s="5"/>
      <c r="D30" s="5"/>
      <c r="E30" s="5"/>
      <c r="F30" s="5"/>
      <c r="G30" s="5"/>
      <c r="H30" s="69"/>
      <c r="I30" s="148"/>
      <c r="J30" s="149"/>
      <c r="K30" s="150"/>
      <c r="L30" s="151"/>
      <c r="M30" s="151"/>
      <c r="N30" s="135">
        <f t="shared" si="1"/>
        <v>0</v>
      </c>
      <c r="O30" s="138"/>
    </row>
    <row r="31" spans="1:23" ht="30" customHeight="1" outlineLevel="1" x14ac:dyDescent="0.25">
      <c r="A31" s="9"/>
      <c r="B31" s="70"/>
      <c r="C31" s="5"/>
      <c r="D31" s="5"/>
      <c r="E31" s="5"/>
      <c r="F31" s="5"/>
      <c r="G31" s="5"/>
      <c r="H31" s="69"/>
      <c r="I31" s="148"/>
      <c r="J31" s="149"/>
      <c r="K31" s="150"/>
      <c r="L31" s="151"/>
      <c r="M31" s="151"/>
      <c r="N31" s="135">
        <f t="shared" si="1"/>
        <v>0</v>
      </c>
      <c r="O31" s="138"/>
    </row>
    <row r="32" spans="1:23" ht="30" customHeight="1" outlineLevel="1" x14ac:dyDescent="0.25">
      <c r="A32" s="9"/>
      <c r="B32" s="70"/>
      <c r="C32" s="5"/>
      <c r="D32" s="5"/>
      <c r="E32" s="5"/>
      <c r="F32" s="5"/>
      <c r="G32" s="5"/>
      <c r="H32" s="69"/>
      <c r="I32" s="148"/>
      <c r="J32" s="149"/>
      <c r="K32" s="150"/>
      <c r="L32" s="151"/>
      <c r="M32" s="151"/>
      <c r="N32" s="135">
        <f t="shared" si="1"/>
        <v>0</v>
      </c>
      <c r="O32" s="138"/>
    </row>
    <row r="33" spans="1:16" ht="30" customHeight="1" outlineLevel="1" x14ac:dyDescent="0.25">
      <c r="A33" s="9"/>
      <c r="B33" s="70"/>
      <c r="C33" s="5"/>
      <c r="D33" s="5"/>
      <c r="E33" s="5"/>
      <c r="F33" s="5"/>
      <c r="G33" s="5"/>
      <c r="H33" s="69"/>
      <c r="I33" s="148"/>
      <c r="J33" s="149"/>
      <c r="K33" s="150"/>
      <c r="L33" s="151"/>
      <c r="M33" s="151"/>
      <c r="N33" s="135">
        <f t="shared" si="1"/>
        <v>0</v>
      </c>
      <c r="O33" s="138"/>
    </row>
    <row r="34" spans="1:16" ht="30" customHeight="1" outlineLevel="1" x14ac:dyDescent="0.25">
      <c r="A34" s="9"/>
      <c r="B34" s="70"/>
      <c r="C34" s="5"/>
      <c r="D34" s="5"/>
      <c r="E34" s="5"/>
      <c r="F34" s="5"/>
      <c r="G34" s="5"/>
      <c r="H34" s="69"/>
      <c r="I34" s="148"/>
      <c r="J34" s="149"/>
      <c r="K34" s="150"/>
      <c r="L34" s="151"/>
      <c r="M34" s="151"/>
      <c r="N34" s="135">
        <f t="shared" si="0"/>
        <v>0</v>
      </c>
      <c r="O34" s="138"/>
    </row>
    <row r="35" spans="1:16" ht="30" customHeight="1" outlineLevel="1" x14ac:dyDescent="0.25">
      <c r="A35" s="9"/>
      <c r="B35" s="70"/>
      <c r="C35" s="5"/>
      <c r="D35" s="5"/>
      <c r="E35" s="5"/>
      <c r="F35" s="5"/>
      <c r="G35" s="5"/>
      <c r="H35" s="69"/>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8"/>
      <c r="I37" s="129"/>
      <c r="J37" s="129"/>
      <c r="K37" s="129"/>
      <c r="L37" s="129"/>
      <c r="M37" s="129"/>
      <c r="N37" s="129"/>
      <c r="O37" s="130"/>
    </row>
    <row r="38" spans="1:16" ht="21" customHeight="1" x14ac:dyDescent="0.25">
      <c r="A38" s="9"/>
      <c r="B38" s="237" t="str">
        <f>VLOOKUP(B20,EAS!A2:B1439,2,0)</f>
        <v xml:space="preserve"> FUNDACIÓN AYUDAR  </v>
      </c>
      <c r="C38" s="237"/>
      <c r="D38" s="237"/>
      <c r="E38" s="237"/>
      <c r="F38" s="237"/>
      <c r="G38" s="5"/>
      <c r="H38" s="131"/>
      <c r="I38" s="246" t="s">
        <v>7</v>
      </c>
      <c r="J38" s="246"/>
      <c r="K38" s="246"/>
      <c r="L38" s="246"/>
      <c r="M38" s="246"/>
      <c r="N38" s="246"/>
      <c r="O38" s="132"/>
    </row>
    <row r="39" spans="1:16" ht="42.95" customHeight="1" thickBot="1" x14ac:dyDescent="0.3">
      <c r="A39" s="10"/>
      <c r="B39" s="11"/>
      <c r="C39" s="11"/>
      <c r="D39" s="11"/>
      <c r="E39" s="11"/>
      <c r="F39" s="11"/>
      <c r="G39" s="11"/>
      <c r="H39" s="10"/>
      <c r="I39" s="232" t="s">
        <v>2677</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5"/>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5"/>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6"/>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25">
      <c r="A48" s="142">
        <v>1</v>
      </c>
      <c r="B48" s="110" t="s">
        <v>2700</v>
      </c>
      <c r="C48" s="111" t="s">
        <v>32</v>
      </c>
      <c r="D48" s="109" t="s">
        <v>2684</v>
      </c>
      <c r="E48" s="144">
        <v>40963</v>
      </c>
      <c r="F48" s="144">
        <v>41227</v>
      </c>
      <c r="G48" s="159">
        <f>IF(AND(E48&lt;&gt;"",F48&lt;&gt;""),((F48-E48)/30),"")</f>
        <v>8.8000000000000007</v>
      </c>
      <c r="H48" s="113" t="s">
        <v>2682</v>
      </c>
      <c r="I48" s="112" t="s">
        <v>459</v>
      </c>
      <c r="J48" s="112" t="s">
        <v>461</v>
      </c>
      <c r="K48" s="115">
        <v>12000000</v>
      </c>
      <c r="L48" s="114" t="s">
        <v>1148</v>
      </c>
      <c r="M48" s="116"/>
      <c r="N48" s="114" t="s">
        <v>1151</v>
      </c>
      <c r="O48" s="114" t="s">
        <v>26</v>
      </c>
      <c r="P48" s="77"/>
    </row>
    <row r="49" spans="1:16" s="6" customFormat="1" ht="24.75" customHeight="1" x14ac:dyDescent="0.25">
      <c r="A49" s="142">
        <v>2</v>
      </c>
      <c r="B49" s="110" t="s">
        <v>2700</v>
      </c>
      <c r="C49" s="111" t="s">
        <v>32</v>
      </c>
      <c r="D49" s="109" t="s">
        <v>2685</v>
      </c>
      <c r="E49" s="144">
        <v>41309</v>
      </c>
      <c r="F49" s="144">
        <v>41607</v>
      </c>
      <c r="G49" s="159">
        <f t="shared" ref="G49:G50" si="2">IF(AND(E49&lt;&gt;"",F49&lt;&gt;""),((F49-E49)/30),"")</f>
        <v>9.9333333333333336</v>
      </c>
      <c r="H49" s="121" t="s">
        <v>2682</v>
      </c>
      <c r="I49" s="112" t="s">
        <v>459</v>
      </c>
      <c r="J49" s="112" t="s">
        <v>461</v>
      </c>
      <c r="K49" s="115">
        <v>15000000</v>
      </c>
      <c r="L49" s="114" t="s">
        <v>1148</v>
      </c>
      <c r="M49" s="116"/>
      <c r="N49" s="114" t="s">
        <v>1151</v>
      </c>
      <c r="O49" s="114" t="s">
        <v>26</v>
      </c>
      <c r="P49" s="77"/>
    </row>
    <row r="50" spans="1:16" s="6" customFormat="1" ht="24.75" customHeight="1" x14ac:dyDescent="0.25">
      <c r="A50" s="142">
        <v>3</v>
      </c>
      <c r="B50" s="110" t="s">
        <v>2700</v>
      </c>
      <c r="C50" s="111" t="s">
        <v>32</v>
      </c>
      <c r="D50" s="109" t="s">
        <v>2686</v>
      </c>
      <c r="E50" s="144">
        <v>41673</v>
      </c>
      <c r="F50" s="144">
        <v>41971</v>
      </c>
      <c r="G50" s="159">
        <f t="shared" si="2"/>
        <v>9.9333333333333336</v>
      </c>
      <c r="H50" s="121" t="s">
        <v>2682</v>
      </c>
      <c r="I50" s="112" t="s">
        <v>459</v>
      </c>
      <c r="J50" s="112" t="s">
        <v>461</v>
      </c>
      <c r="K50" s="115">
        <v>18000000</v>
      </c>
      <c r="L50" s="114" t="s">
        <v>1148</v>
      </c>
      <c r="M50" s="116"/>
      <c r="N50" s="114" t="s">
        <v>1151</v>
      </c>
      <c r="O50" s="114" t="s">
        <v>26</v>
      </c>
      <c r="P50" s="77"/>
    </row>
    <row r="51" spans="1:16" s="6" customFormat="1" ht="24.75" customHeight="1" outlineLevel="1" x14ac:dyDescent="0.25">
      <c r="A51" s="142">
        <v>4</v>
      </c>
      <c r="B51" s="110" t="s">
        <v>2700</v>
      </c>
      <c r="C51" s="111" t="s">
        <v>32</v>
      </c>
      <c r="D51" s="109" t="s">
        <v>2683</v>
      </c>
      <c r="E51" s="144">
        <v>42039</v>
      </c>
      <c r="F51" s="144">
        <v>42328</v>
      </c>
      <c r="G51" s="159">
        <f t="shared" ref="G51:G107" si="3">IF(AND(E51&lt;&gt;"",F51&lt;&gt;""),((F51-E51)/30),"")</f>
        <v>9.6333333333333329</v>
      </c>
      <c r="H51" s="121" t="s">
        <v>2682</v>
      </c>
      <c r="I51" s="112" t="s">
        <v>459</v>
      </c>
      <c r="J51" s="112" t="s">
        <v>461</v>
      </c>
      <c r="K51" s="115">
        <v>10000000</v>
      </c>
      <c r="L51" s="114" t="s">
        <v>1148</v>
      </c>
      <c r="M51" s="116"/>
      <c r="N51" s="114" t="s">
        <v>1151</v>
      </c>
      <c r="O51" s="114" t="s">
        <v>26</v>
      </c>
      <c r="P51" s="77"/>
    </row>
    <row r="52" spans="1:16" s="7" customFormat="1" ht="24.75" customHeight="1" outlineLevel="1" x14ac:dyDescent="0.25">
      <c r="A52" s="143">
        <v>5</v>
      </c>
      <c r="B52" s="110" t="s">
        <v>2701</v>
      </c>
      <c r="C52" s="111" t="s">
        <v>32</v>
      </c>
      <c r="D52" s="109" t="s">
        <v>2687</v>
      </c>
      <c r="E52" s="144">
        <v>41673</v>
      </c>
      <c r="F52" s="144">
        <v>41957</v>
      </c>
      <c r="G52" s="159">
        <f t="shared" si="3"/>
        <v>9.4666666666666668</v>
      </c>
      <c r="H52" s="118" t="s">
        <v>2688</v>
      </c>
      <c r="I52" s="112" t="s">
        <v>459</v>
      </c>
      <c r="J52" s="112" t="s">
        <v>461</v>
      </c>
      <c r="K52" s="115">
        <v>6160270</v>
      </c>
      <c r="L52" s="114" t="s">
        <v>1148</v>
      </c>
      <c r="M52" s="116"/>
      <c r="N52" s="114" t="s">
        <v>1151</v>
      </c>
      <c r="O52" s="114" t="s">
        <v>26</v>
      </c>
      <c r="P52" s="78"/>
    </row>
    <row r="53" spans="1:16" s="7" customFormat="1" ht="24.75" customHeight="1" outlineLevel="1" x14ac:dyDescent="0.25">
      <c r="A53" s="143">
        <v>6</v>
      </c>
      <c r="B53" s="110" t="s">
        <v>2701</v>
      </c>
      <c r="C53" s="111" t="s">
        <v>32</v>
      </c>
      <c r="D53" s="109" t="s">
        <v>2689</v>
      </c>
      <c r="E53" s="144">
        <v>42037</v>
      </c>
      <c r="F53" s="144">
        <v>42321</v>
      </c>
      <c r="G53" s="159">
        <f t="shared" si="3"/>
        <v>9.4666666666666668</v>
      </c>
      <c r="H53" s="118" t="s">
        <v>2688</v>
      </c>
      <c r="I53" s="112" t="s">
        <v>459</v>
      </c>
      <c r="J53" s="112" t="s">
        <v>461</v>
      </c>
      <c r="K53" s="115">
        <v>6443500</v>
      </c>
      <c r="L53" s="114" t="s">
        <v>1148</v>
      </c>
      <c r="M53" s="116"/>
      <c r="N53" s="114" t="s">
        <v>1151</v>
      </c>
      <c r="O53" s="114" t="s">
        <v>26</v>
      </c>
      <c r="P53" s="78"/>
    </row>
    <row r="54" spans="1:16" s="7" customFormat="1" ht="24.75" customHeight="1" outlineLevel="1" x14ac:dyDescent="0.25">
      <c r="A54" s="143">
        <v>7</v>
      </c>
      <c r="B54" s="110" t="s">
        <v>2701</v>
      </c>
      <c r="C54" s="111" t="s">
        <v>32</v>
      </c>
      <c r="D54" s="109" t="s">
        <v>2690</v>
      </c>
      <c r="E54" s="144">
        <v>42408</v>
      </c>
      <c r="F54" s="144">
        <v>42686</v>
      </c>
      <c r="G54" s="159">
        <f t="shared" si="3"/>
        <v>9.2666666666666675</v>
      </c>
      <c r="H54" s="118" t="s">
        <v>2688</v>
      </c>
      <c r="I54" s="112" t="s">
        <v>459</v>
      </c>
      <c r="J54" s="112" t="s">
        <v>461</v>
      </c>
      <c r="K54" s="117">
        <v>6899540</v>
      </c>
      <c r="L54" s="114" t="s">
        <v>1148</v>
      </c>
      <c r="M54" s="116"/>
      <c r="N54" s="114" t="s">
        <v>1151</v>
      </c>
      <c r="O54" s="114" t="s">
        <v>26</v>
      </c>
      <c r="P54" s="78"/>
    </row>
    <row r="55" spans="1:16" s="7" customFormat="1" ht="24.75" customHeight="1" outlineLevel="1" x14ac:dyDescent="0.25">
      <c r="A55" s="143">
        <v>8</v>
      </c>
      <c r="B55" s="110" t="s">
        <v>2701</v>
      </c>
      <c r="C55" s="111" t="s">
        <v>32</v>
      </c>
      <c r="D55" s="109" t="s">
        <v>2691</v>
      </c>
      <c r="E55" s="144">
        <v>42772</v>
      </c>
      <c r="F55" s="144">
        <v>43054</v>
      </c>
      <c r="G55" s="159">
        <f t="shared" si="3"/>
        <v>9.4</v>
      </c>
      <c r="H55" s="118" t="s">
        <v>2688</v>
      </c>
      <c r="I55" s="112" t="s">
        <v>459</v>
      </c>
      <c r="J55" s="112" t="s">
        <v>461</v>
      </c>
      <c r="K55" s="117">
        <v>7377170</v>
      </c>
      <c r="L55" s="114" t="s">
        <v>1148</v>
      </c>
      <c r="M55" s="116"/>
      <c r="N55" s="114" t="s">
        <v>1151</v>
      </c>
      <c r="O55" s="114" t="s">
        <v>26</v>
      </c>
      <c r="P55" s="78"/>
    </row>
    <row r="56" spans="1:16" s="7" customFormat="1" ht="24.75" customHeight="1" outlineLevel="1" x14ac:dyDescent="0.25">
      <c r="A56" s="143">
        <v>9</v>
      </c>
      <c r="B56" s="110" t="s">
        <v>2701</v>
      </c>
      <c r="C56" s="111" t="s">
        <v>32</v>
      </c>
      <c r="D56" s="109" t="s">
        <v>2692</v>
      </c>
      <c r="E56" s="144">
        <v>43136</v>
      </c>
      <c r="F56" s="144">
        <v>43419</v>
      </c>
      <c r="G56" s="159">
        <f t="shared" si="3"/>
        <v>9.4333333333333336</v>
      </c>
      <c r="H56" s="118" t="s">
        <v>2688</v>
      </c>
      <c r="I56" s="112" t="s">
        <v>459</v>
      </c>
      <c r="J56" s="112" t="s">
        <v>461</v>
      </c>
      <c r="K56" s="117">
        <v>7812420</v>
      </c>
      <c r="L56" s="114" t="s">
        <v>1148</v>
      </c>
      <c r="M56" s="116"/>
      <c r="N56" s="114" t="s">
        <v>1151</v>
      </c>
      <c r="O56" s="114" t="s">
        <v>26</v>
      </c>
      <c r="P56" s="78"/>
    </row>
    <row r="57" spans="1:16" s="7" customFormat="1" ht="24.75" customHeight="1" outlineLevel="1" x14ac:dyDescent="0.25">
      <c r="A57" s="143">
        <v>10</v>
      </c>
      <c r="B57" s="64" t="s">
        <v>2701</v>
      </c>
      <c r="C57" s="65" t="s">
        <v>32</v>
      </c>
      <c r="D57" s="63" t="s">
        <v>2693</v>
      </c>
      <c r="E57" s="144">
        <v>43500</v>
      </c>
      <c r="F57" s="144">
        <v>43784</v>
      </c>
      <c r="G57" s="159">
        <f t="shared" si="3"/>
        <v>9.4666666666666668</v>
      </c>
      <c r="H57" s="118" t="s">
        <v>2688</v>
      </c>
      <c r="I57" s="63" t="s">
        <v>459</v>
      </c>
      <c r="J57" s="63" t="s">
        <v>461</v>
      </c>
      <c r="K57" s="66">
        <v>8281116</v>
      </c>
      <c r="L57" s="65" t="s">
        <v>1148</v>
      </c>
      <c r="M57" s="67"/>
      <c r="N57" s="65" t="s">
        <v>1151</v>
      </c>
      <c r="O57" s="65" t="s">
        <v>26</v>
      </c>
      <c r="P57" s="78"/>
    </row>
    <row r="58" spans="1:16" s="7" customFormat="1" ht="24.75" customHeight="1" outlineLevel="1" x14ac:dyDescent="0.25">
      <c r="A58" s="143">
        <v>11</v>
      </c>
      <c r="B58" s="64" t="s">
        <v>2702</v>
      </c>
      <c r="C58" s="65" t="s">
        <v>32</v>
      </c>
      <c r="D58" s="63" t="s">
        <v>2695</v>
      </c>
      <c r="E58" s="144">
        <v>41817</v>
      </c>
      <c r="F58" s="144">
        <v>42182</v>
      </c>
      <c r="G58" s="159">
        <f t="shared" si="3"/>
        <v>12.166666666666666</v>
      </c>
      <c r="H58" s="64" t="s">
        <v>2694</v>
      </c>
      <c r="I58" s="63" t="s">
        <v>459</v>
      </c>
      <c r="J58" s="63" t="s">
        <v>461</v>
      </c>
      <c r="K58" s="66">
        <v>107000000</v>
      </c>
      <c r="L58" s="65" t="s">
        <v>1148</v>
      </c>
      <c r="M58" s="67"/>
      <c r="N58" s="65" t="s">
        <v>1151</v>
      </c>
      <c r="O58" s="65" t="s">
        <v>26</v>
      </c>
      <c r="P58" s="78"/>
    </row>
    <row r="59" spans="1:16" s="7" customFormat="1" ht="24.75" customHeight="1" outlineLevel="1" x14ac:dyDescent="0.25">
      <c r="A59" s="143">
        <v>12</v>
      </c>
      <c r="B59" s="64" t="s">
        <v>2665</v>
      </c>
      <c r="C59" s="65" t="s">
        <v>31</v>
      </c>
      <c r="D59" s="63" t="s">
        <v>2696</v>
      </c>
      <c r="E59" s="144">
        <v>42718</v>
      </c>
      <c r="F59" s="144">
        <v>43084</v>
      </c>
      <c r="G59" s="159">
        <f t="shared" si="3"/>
        <v>12.2</v>
      </c>
      <c r="H59" s="64" t="s">
        <v>2697</v>
      </c>
      <c r="I59" s="63" t="s">
        <v>1154</v>
      </c>
      <c r="J59" s="63" t="s">
        <v>698</v>
      </c>
      <c r="K59" s="66">
        <v>4745111996</v>
      </c>
      <c r="L59" s="65" t="s">
        <v>1148</v>
      </c>
      <c r="M59" s="67"/>
      <c r="N59" s="65" t="s">
        <v>1151</v>
      </c>
      <c r="O59" s="65" t="s">
        <v>26</v>
      </c>
      <c r="P59" s="78"/>
    </row>
    <row r="60" spans="1:16" s="7" customFormat="1" ht="24.75" customHeight="1" outlineLevel="1" x14ac:dyDescent="0.25">
      <c r="A60" s="143">
        <v>13</v>
      </c>
      <c r="B60" s="64" t="s">
        <v>2665</v>
      </c>
      <c r="C60" s="65" t="s">
        <v>31</v>
      </c>
      <c r="D60" s="63" t="s">
        <v>2698</v>
      </c>
      <c r="E60" s="144">
        <v>43072</v>
      </c>
      <c r="F60" s="144">
        <v>43312</v>
      </c>
      <c r="G60" s="159">
        <f t="shared" si="3"/>
        <v>8</v>
      </c>
      <c r="H60" s="64" t="s">
        <v>2699</v>
      </c>
      <c r="I60" s="63" t="s">
        <v>1154</v>
      </c>
      <c r="J60" s="63" t="s">
        <v>698</v>
      </c>
      <c r="K60" s="66">
        <v>1678165056</v>
      </c>
      <c r="L60" s="65" t="s">
        <v>1148</v>
      </c>
      <c r="M60" s="67"/>
      <c r="N60" s="65" t="s">
        <v>1151</v>
      </c>
      <c r="O60" s="65" t="s">
        <v>26</v>
      </c>
      <c r="P60" s="78"/>
    </row>
    <row r="61" spans="1:16" s="7" customFormat="1" ht="24.75" customHeight="1" outlineLevel="1" x14ac:dyDescent="0.25">
      <c r="A61" s="143">
        <v>14</v>
      </c>
      <c r="B61" s="64"/>
      <c r="C61" s="65"/>
      <c r="D61" s="63"/>
      <c r="E61" s="144"/>
      <c r="F61" s="144"/>
      <c r="G61" s="159" t="str">
        <f t="shared" si="3"/>
        <v/>
      </c>
      <c r="H61" s="64"/>
      <c r="I61" s="63"/>
      <c r="J61" s="63"/>
      <c r="K61" s="66"/>
      <c r="L61" s="65"/>
      <c r="M61" s="67"/>
      <c r="N61" s="65"/>
      <c r="O61" s="65"/>
      <c r="P61" s="78"/>
    </row>
    <row r="62" spans="1:16" s="7" customFormat="1" ht="24.75" customHeight="1" outlineLevel="1" x14ac:dyDescent="0.25">
      <c r="A62" s="143">
        <v>15</v>
      </c>
      <c r="B62" s="64"/>
      <c r="C62" s="65"/>
      <c r="D62" s="63"/>
      <c r="E62" s="144"/>
      <c r="F62" s="144"/>
      <c r="G62" s="159" t="str">
        <f t="shared" si="3"/>
        <v/>
      </c>
      <c r="H62" s="64"/>
      <c r="I62" s="63"/>
      <c r="J62" s="63"/>
      <c r="K62" s="66"/>
      <c r="L62" s="65"/>
      <c r="M62" s="67"/>
      <c r="N62" s="65"/>
      <c r="O62" s="65"/>
      <c r="P62" s="78"/>
    </row>
    <row r="63" spans="1:16" s="7" customFormat="1" ht="24.75" customHeight="1" outlineLevel="1" x14ac:dyDescent="0.25">
      <c r="A63" s="143">
        <v>16</v>
      </c>
      <c r="B63" s="64"/>
      <c r="C63" s="65"/>
      <c r="D63" s="63"/>
      <c r="E63" s="144"/>
      <c r="F63" s="144"/>
      <c r="G63" s="159" t="str">
        <f t="shared" si="3"/>
        <v/>
      </c>
      <c r="H63" s="64"/>
      <c r="I63" s="63"/>
      <c r="J63" s="63"/>
      <c r="K63" s="66"/>
      <c r="L63" s="65"/>
      <c r="M63" s="67"/>
      <c r="N63" s="65"/>
      <c r="O63" s="65"/>
      <c r="P63" s="78"/>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8"/>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8"/>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8"/>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8"/>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8"/>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8"/>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8"/>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8"/>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8"/>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8"/>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8"/>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8"/>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8"/>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8"/>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8"/>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8"/>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8"/>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8"/>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8"/>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8"/>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8"/>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8"/>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8"/>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8"/>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8"/>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8"/>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8"/>
    </row>
    <row r="91" spans="1:16" s="7" customFormat="1" ht="24.75" customHeight="1" outlineLevel="1" x14ac:dyDescent="0.25">
      <c r="A91" s="142">
        <v>44</v>
      </c>
      <c r="B91" s="121"/>
      <c r="C91" s="123"/>
      <c r="D91" s="120"/>
      <c r="E91" s="144"/>
      <c r="F91" s="144"/>
      <c r="G91" s="159" t="str">
        <f t="shared" si="3"/>
        <v/>
      </c>
      <c r="H91" s="121"/>
      <c r="I91" s="120"/>
      <c r="J91" s="120"/>
      <c r="K91" s="122"/>
      <c r="L91" s="123"/>
      <c r="M91" s="116"/>
      <c r="N91" s="123"/>
      <c r="O91" s="123"/>
      <c r="P91" s="78"/>
    </row>
    <row r="92" spans="1:16" s="7" customFormat="1" ht="24.75" customHeight="1" outlineLevel="1" x14ac:dyDescent="0.25">
      <c r="A92" s="142">
        <v>45</v>
      </c>
      <c r="B92" s="121"/>
      <c r="C92" s="123"/>
      <c r="D92" s="120"/>
      <c r="E92" s="144"/>
      <c r="F92" s="144"/>
      <c r="G92" s="159" t="str">
        <f t="shared" si="3"/>
        <v/>
      </c>
      <c r="H92" s="121"/>
      <c r="I92" s="120"/>
      <c r="J92" s="120"/>
      <c r="K92" s="122"/>
      <c r="L92" s="123"/>
      <c r="M92" s="116"/>
      <c r="N92" s="123"/>
      <c r="O92" s="123"/>
      <c r="P92" s="78"/>
    </row>
    <row r="93" spans="1:16" s="7" customFormat="1" ht="24.75" customHeight="1" outlineLevel="1" x14ac:dyDescent="0.25">
      <c r="A93" s="142">
        <v>46</v>
      </c>
      <c r="B93" s="121"/>
      <c r="C93" s="123"/>
      <c r="D93" s="120"/>
      <c r="E93" s="144"/>
      <c r="F93" s="144"/>
      <c r="G93" s="159" t="str">
        <f t="shared" si="3"/>
        <v/>
      </c>
      <c r="H93" s="121"/>
      <c r="I93" s="120"/>
      <c r="J93" s="120"/>
      <c r="K93" s="122"/>
      <c r="L93" s="123"/>
      <c r="M93" s="116"/>
      <c r="N93" s="123"/>
      <c r="O93" s="123"/>
      <c r="P93" s="78"/>
    </row>
    <row r="94" spans="1:16" s="7" customFormat="1" ht="24.75" customHeight="1" outlineLevel="1" x14ac:dyDescent="0.25">
      <c r="A94" s="142">
        <v>47</v>
      </c>
      <c r="B94" s="121"/>
      <c r="C94" s="123"/>
      <c r="D94" s="120"/>
      <c r="E94" s="144"/>
      <c r="F94" s="144"/>
      <c r="G94" s="159" t="str">
        <f t="shared" si="3"/>
        <v/>
      </c>
      <c r="H94" s="121"/>
      <c r="I94" s="120"/>
      <c r="J94" s="120"/>
      <c r="K94" s="122"/>
      <c r="L94" s="123"/>
      <c r="M94" s="116"/>
      <c r="N94" s="123"/>
      <c r="O94" s="123"/>
      <c r="P94" s="78"/>
    </row>
    <row r="95" spans="1:16" s="7" customFormat="1" ht="24.75" customHeight="1" outlineLevel="1" x14ac:dyDescent="0.25">
      <c r="A95" s="143">
        <v>48</v>
      </c>
      <c r="B95" s="121"/>
      <c r="C95" s="123"/>
      <c r="D95" s="120"/>
      <c r="E95" s="144"/>
      <c r="F95" s="144"/>
      <c r="G95" s="159" t="str">
        <f t="shared" si="3"/>
        <v/>
      </c>
      <c r="H95" s="121"/>
      <c r="I95" s="120"/>
      <c r="J95" s="120"/>
      <c r="K95" s="122"/>
      <c r="L95" s="123"/>
      <c r="M95" s="116"/>
      <c r="N95" s="123"/>
      <c r="O95" s="123"/>
      <c r="P95" s="78"/>
    </row>
    <row r="96" spans="1:16" s="7" customFormat="1" ht="24.75" customHeight="1" outlineLevel="1" x14ac:dyDescent="0.25">
      <c r="A96" s="143">
        <v>49</v>
      </c>
      <c r="B96" s="121"/>
      <c r="C96" s="123"/>
      <c r="D96" s="120"/>
      <c r="E96" s="144"/>
      <c r="F96" s="144"/>
      <c r="G96" s="159" t="str">
        <f t="shared" si="3"/>
        <v/>
      </c>
      <c r="H96" s="121"/>
      <c r="I96" s="120"/>
      <c r="J96" s="120"/>
      <c r="K96" s="122"/>
      <c r="L96" s="123"/>
      <c r="M96" s="116"/>
      <c r="N96" s="123"/>
      <c r="O96" s="123"/>
      <c r="P96" s="78"/>
    </row>
    <row r="97" spans="1:16" s="7" customFormat="1" ht="24.75" customHeight="1" outlineLevel="1" x14ac:dyDescent="0.25">
      <c r="A97" s="143">
        <v>50</v>
      </c>
      <c r="B97" s="121"/>
      <c r="C97" s="123"/>
      <c r="D97" s="120"/>
      <c r="E97" s="144"/>
      <c r="F97" s="144"/>
      <c r="G97" s="159" t="str">
        <f t="shared" si="3"/>
        <v/>
      </c>
      <c r="H97" s="121"/>
      <c r="I97" s="120"/>
      <c r="J97" s="120"/>
      <c r="K97" s="122"/>
      <c r="L97" s="123"/>
      <c r="M97" s="116"/>
      <c r="N97" s="123"/>
      <c r="O97" s="123"/>
      <c r="P97" s="78"/>
    </row>
    <row r="98" spans="1:16" s="7" customFormat="1" ht="24.75" customHeight="1" outlineLevel="1" x14ac:dyDescent="0.25">
      <c r="A98" s="143">
        <v>51</v>
      </c>
      <c r="B98" s="121"/>
      <c r="C98" s="123"/>
      <c r="D98" s="120"/>
      <c r="E98" s="144"/>
      <c r="F98" s="144"/>
      <c r="G98" s="159" t="str">
        <f t="shared" si="3"/>
        <v/>
      </c>
      <c r="H98" s="121"/>
      <c r="I98" s="120"/>
      <c r="J98" s="120"/>
      <c r="K98" s="122"/>
      <c r="L98" s="123"/>
      <c r="M98" s="116"/>
      <c r="N98" s="123"/>
      <c r="O98" s="123"/>
      <c r="P98" s="78"/>
    </row>
    <row r="99" spans="1:16" s="7" customFormat="1" ht="24.75" customHeight="1" outlineLevel="1" x14ac:dyDescent="0.25">
      <c r="A99" s="143">
        <v>52</v>
      </c>
      <c r="B99" s="121"/>
      <c r="C99" s="123"/>
      <c r="D99" s="120"/>
      <c r="E99" s="144"/>
      <c r="F99" s="144"/>
      <c r="G99" s="159" t="str">
        <f t="shared" si="3"/>
        <v/>
      </c>
      <c r="H99" s="121"/>
      <c r="I99" s="120"/>
      <c r="J99" s="120"/>
      <c r="K99" s="122"/>
      <c r="L99" s="123"/>
      <c r="M99" s="116"/>
      <c r="N99" s="123"/>
      <c r="O99" s="123"/>
      <c r="P99" s="78"/>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6"/>
      <c r="N100" s="123"/>
      <c r="O100" s="123"/>
      <c r="P100" s="78"/>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6"/>
      <c r="N101" s="123"/>
      <c r="O101" s="123"/>
      <c r="P101" s="78"/>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6"/>
      <c r="N102" s="123"/>
      <c r="O102" s="123"/>
      <c r="P102" s="78"/>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6"/>
      <c r="N103" s="123"/>
      <c r="O103" s="123"/>
      <c r="P103" s="78"/>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6"/>
      <c r="N104" s="123"/>
      <c r="O104" s="123"/>
      <c r="P104" s="78"/>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6"/>
      <c r="N105" s="123"/>
      <c r="O105" s="123"/>
      <c r="P105" s="78"/>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8"/>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8"/>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5"/>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4" t="str">
        <f>HYPERLINK("#MI_Oferente_Singular!A1","INICIO")</f>
        <v>INICIO</v>
      </c>
      <c r="P112" s="76"/>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25">
      <c r="A114" s="142">
        <v>1</v>
      </c>
      <c r="B114" s="160" t="s">
        <v>2665</v>
      </c>
      <c r="C114" s="162" t="s">
        <v>31</v>
      </c>
      <c r="D114" s="119"/>
      <c r="E114" s="144"/>
      <c r="F114" s="144"/>
      <c r="G114" s="159" t="str">
        <f>IF(AND(E114&lt;&gt;"",F114&lt;&gt;""),((F114-E114)/30),"")</f>
        <v/>
      </c>
      <c r="H114" s="121"/>
      <c r="I114" s="120"/>
      <c r="J114" s="120"/>
      <c r="K114" s="122"/>
      <c r="L114" s="99" t="str">
        <f>+IF(AND(K114&gt;0,O114="Ejecución"),(K114/877802)*Tabla28[[#This Row],[% participación]],IF(AND(K114&gt;0,O114&lt;&gt;"Ejecución"),"-",""))</f>
        <v/>
      </c>
      <c r="M114" s="123"/>
      <c r="N114" s="172" t="str">
        <f>+IF(M118="No",1,IF(M118="Si","Ingrese %",""))</f>
        <v/>
      </c>
      <c r="O114" s="161" t="s">
        <v>1150</v>
      </c>
      <c r="P114" s="77"/>
    </row>
    <row r="115" spans="1:16" s="6" customFormat="1" ht="24.75" customHeight="1" x14ac:dyDescent="0.25">
      <c r="A115" s="142">
        <v>2</v>
      </c>
      <c r="B115" s="160" t="s">
        <v>2665</v>
      </c>
      <c r="C115" s="162" t="s">
        <v>31</v>
      </c>
      <c r="D115" s="63"/>
      <c r="E115" s="144"/>
      <c r="F115" s="144"/>
      <c r="G115" s="159" t="str">
        <f t="shared" ref="G115:G116" si="4">IF(AND(E115&lt;&gt;"",F115&lt;&gt;""),((F115-E115)/30),"")</f>
        <v/>
      </c>
      <c r="H115" s="64"/>
      <c r="I115" s="63"/>
      <c r="J115" s="63"/>
      <c r="K115" s="68"/>
      <c r="L115" s="99" t="str">
        <f>+IF(AND(K115&gt;0,O115="Ejecución"),(K115/877802)*Tabla28[[#This Row],[% participación]],IF(AND(K115&gt;0,O115&lt;&gt;"Ejecución"),"-",""))</f>
        <v/>
      </c>
      <c r="M115" s="65"/>
      <c r="N115" s="172" t="str">
        <f>+IF(M118="No",1,IF(M118="Si","Ingrese %",""))</f>
        <v/>
      </c>
      <c r="O115" s="161" t="s">
        <v>1150</v>
      </c>
      <c r="P115" s="77"/>
    </row>
    <row r="116" spans="1:16" s="6" customFormat="1" ht="24.75" customHeight="1" x14ac:dyDescent="0.25">
      <c r="A116" s="142">
        <v>3</v>
      </c>
      <c r="B116" s="160" t="s">
        <v>2665</v>
      </c>
      <c r="C116" s="162" t="s">
        <v>31</v>
      </c>
      <c r="D116" s="63"/>
      <c r="E116" s="144"/>
      <c r="F116" s="144"/>
      <c r="G116" s="159" t="str">
        <f t="shared" si="4"/>
        <v/>
      </c>
      <c r="H116" s="64"/>
      <c r="I116" s="63"/>
      <c r="J116" s="63"/>
      <c r="K116" s="68"/>
      <c r="L116" s="99" t="str">
        <f>+IF(AND(K116&gt;0,O116="Ejecución"),(K116/877802)*Tabla28[[#This Row],[% participación]],IF(AND(K116&gt;0,O116&lt;&gt;"Ejecución"),"-",""))</f>
        <v/>
      </c>
      <c r="M116" s="65"/>
      <c r="N116" s="172" t="str">
        <f>+IF(M118="No",1,IF(M118="Si","Ingrese %",""))</f>
        <v/>
      </c>
      <c r="O116" s="161" t="s">
        <v>1150</v>
      </c>
      <c r="P116" s="77"/>
    </row>
    <row r="117" spans="1:16" s="6" customFormat="1" ht="24.75" customHeight="1" outlineLevel="1" x14ac:dyDescent="0.25">
      <c r="A117" s="142">
        <v>4</v>
      </c>
      <c r="B117" s="160" t="s">
        <v>2665</v>
      </c>
      <c r="C117" s="162" t="s">
        <v>31</v>
      </c>
      <c r="D117" s="63"/>
      <c r="E117" s="144"/>
      <c r="F117" s="144"/>
      <c r="G117" s="159" t="str">
        <f t="shared" ref="G117:G159" si="5">IF(AND(E117&lt;&gt;"",F117&lt;&gt;""),((F117-E117)/30),"")</f>
        <v/>
      </c>
      <c r="H117" s="64"/>
      <c r="I117" s="63"/>
      <c r="J117" s="63"/>
      <c r="K117" s="68"/>
      <c r="L117" s="99" t="str">
        <f>+IF(AND(K117&gt;0,O117="Ejecución"),(K117/877802)*Tabla28[[#This Row],[% participación]],IF(AND(K117&gt;0,O117&lt;&gt;"Ejecución"),"-",""))</f>
        <v/>
      </c>
      <c r="M117" s="65"/>
      <c r="N117" s="172" t="str">
        <f>+IF(M118="No",1,IF(M118="Si","Ingrese %",""))</f>
        <v/>
      </c>
      <c r="O117" s="161" t="s">
        <v>1150</v>
      </c>
      <c r="P117" s="77"/>
    </row>
    <row r="118" spans="1:16" s="7" customFormat="1" ht="24.75" customHeight="1" outlineLevel="1" x14ac:dyDescent="0.25">
      <c r="A118" s="143">
        <v>5</v>
      </c>
      <c r="B118" s="160" t="s">
        <v>2665</v>
      </c>
      <c r="C118" s="162" t="s">
        <v>31</v>
      </c>
      <c r="D118" s="63"/>
      <c r="E118" s="144"/>
      <c r="F118" s="144"/>
      <c r="G118" s="159" t="str">
        <f t="shared" si="5"/>
        <v/>
      </c>
      <c r="H118" s="64"/>
      <c r="I118" s="63"/>
      <c r="J118" s="63"/>
      <c r="K118" s="68"/>
      <c r="L118" s="99" t="str">
        <f>+IF(AND(K118&gt;0,O118="Ejecución"),(K118/877802)*Tabla28[[#This Row],[% participación]],IF(AND(K118&gt;0,O118&lt;&gt;"Ejecución"),"-",""))</f>
        <v/>
      </c>
      <c r="M118" s="65"/>
      <c r="N118" s="172" t="str">
        <f t="shared" ref="N118:N160" si="6">+IF(M118="No",1,IF(M118="Si","Ingrese %",""))</f>
        <v/>
      </c>
      <c r="O118" s="161" t="s">
        <v>1150</v>
      </c>
      <c r="P118" s="78"/>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99" t="str">
        <f>+IF(AND(K119&gt;0,O119="Ejecución"),(K119/877802)*Tabla28[[#This Row],[% participación]],IF(AND(K119&gt;0,O119&lt;&gt;"Ejecución"),"-",""))</f>
        <v/>
      </c>
      <c r="M119" s="65"/>
      <c r="N119" s="172" t="str">
        <f t="shared" si="6"/>
        <v/>
      </c>
      <c r="O119" s="161" t="s">
        <v>1150</v>
      </c>
      <c r="P119" s="78"/>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99" t="str">
        <f>+IF(AND(K120&gt;0,O120="Ejecución"),(K120/877802)*Tabla28[[#This Row],[% participación]],IF(AND(K120&gt;0,O120&lt;&gt;"Ejecución"),"-",""))</f>
        <v/>
      </c>
      <c r="M120" s="65"/>
      <c r="N120" s="172" t="str">
        <f t="shared" si="6"/>
        <v/>
      </c>
      <c r="O120" s="161" t="s">
        <v>1150</v>
      </c>
      <c r="P120" s="78"/>
    </row>
    <row r="121" spans="1:16" s="7" customFormat="1" ht="24.75" customHeight="1" outlineLevel="1" x14ac:dyDescent="0.25">
      <c r="A121" s="143">
        <v>8</v>
      </c>
      <c r="B121" s="160" t="s">
        <v>2665</v>
      </c>
      <c r="C121" s="162" t="s">
        <v>31</v>
      </c>
      <c r="D121" s="63"/>
      <c r="E121" s="144"/>
      <c r="F121" s="144"/>
      <c r="G121" s="159" t="str">
        <f t="shared" si="5"/>
        <v/>
      </c>
      <c r="H121" s="101"/>
      <c r="I121" s="63"/>
      <c r="J121" s="63"/>
      <c r="K121" s="68"/>
      <c r="L121" s="99" t="str">
        <f>+IF(AND(K121&gt;0,O121="Ejecución"),(K121/877802)*Tabla28[[#This Row],[% participación]],IF(AND(K121&gt;0,O121&lt;&gt;"Ejecución"),"-",""))</f>
        <v/>
      </c>
      <c r="M121" s="65"/>
      <c r="N121" s="172" t="str">
        <f t="shared" si="6"/>
        <v/>
      </c>
      <c r="O121" s="161" t="s">
        <v>1150</v>
      </c>
      <c r="P121" s="78"/>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99" t="str">
        <f>+IF(AND(K122&gt;0,O122="Ejecución"),(K122/877802)*Tabla28[[#This Row],[% participación]],IF(AND(K122&gt;0,O122&lt;&gt;"Ejecución"),"-",""))</f>
        <v/>
      </c>
      <c r="M122" s="65"/>
      <c r="N122" s="172" t="str">
        <f t="shared" si="6"/>
        <v/>
      </c>
      <c r="O122" s="161" t="s">
        <v>1150</v>
      </c>
      <c r="P122" s="78"/>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99" t="str">
        <f>+IF(AND(K123&gt;0,O123="Ejecución"),(K123/877802)*Tabla28[[#This Row],[% participación]],IF(AND(K123&gt;0,O123&lt;&gt;"Ejecución"),"-",""))</f>
        <v/>
      </c>
      <c r="M123" s="65"/>
      <c r="N123" s="172" t="str">
        <f t="shared" si="6"/>
        <v/>
      </c>
      <c r="O123" s="161" t="s">
        <v>1150</v>
      </c>
      <c r="P123" s="78"/>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99" t="str">
        <f>+IF(AND(K124&gt;0,O124="Ejecución"),(K124/877802)*Tabla28[[#This Row],[% participación]],IF(AND(K124&gt;0,O124&lt;&gt;"Ejecución"),"-",""))</f>
        <v/>
      </c>
      <c r="M124" s="65"/>
      <c r="N124" s="172" t="str">
        <f t="shared" si="6"/>
        <v/>
      </c>
      <c r="O124" s="161" t="s">
        <v>1150</v>
      </c>
      <c r="P124" s="78"/>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99" t="str">
        <f>+IF(AND(K125&gt;0,O125="Ejecución"),(K125/877802)*Tabla28[[#This Row],[% participación]],IF(AND(K125&gt;0,O125&lt;&gt;"Ejecución"),"-",""))</f>
        <v/>
      </c>
      <c r="M125" s="65"/>
      <c r="N125" s="172" t="str">
        <f t="shared" si="6"/>
        <v/>
      </c>
      <c r="O125" s="161" t="s">
        <v>1150</v>
      </c>
      <c r="P125" s="78"/>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99" t="str">
        <f>+IF(AND(K126&gt;0,O126="Ejecución"),(K126/877802)*Tabla28[[#This Row],[% participación]],IF(AND(K126&gt;0,O126&lt;&gt;"Ejecución"),"-",""))</f>
        <v/>
      </c>
      <c r="M126" s="65"/>
      <c r="N126" s="172" t="str">
        <f t="shared" si="6"/>
        <v/>
      </c>
      <c r="O126" s="161" t="s">
        <v>1150</v>
      </c>
      <c r="P126" s="78"/>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99" t="str">
        <f>+IF(AND(K127&gt;0,O127="Ejecución"),(K127/877802)*Tabla28[[#This Row],[% participación]],IF(AND(K127&gt;0,O127&lt;&gt;"Ejecución"),"-",""))</f>
        <v/>
      </c>
      <c r="M127" s="65"/>
      <c r="N127" s="172" t="str">
        <f t="shared" si="6"/>
        <v/>
      </c>
      <c r="O127" s="161" t="s">
        <v>1150</v>
      </c>
      <c r="P127" s="78"/>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99" t="str">
        <f>+IF(AND(K128&gt;0,O128="Ejecución"),(K128/877802)*Tabla28[[#This Row],[% participación]],IF(AND(K128&gt;0,O128&lt;&gt;"Ejecución"),"-",""))</f>
        <v/>
      </c>
      <c r="M128" s="65"/>
      <c r="N128" s="172" t="str">
        <f t="shared" si="6"/>
        <v/>
      </c>
      <c r="O128" s="161" t="s">
        <v>1150</v>
      </c>
      <c r="P128" s="78"/>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99" t="str">
        <f>+IF(AND(K129&gt;0,O129="Ejecución"),(K129/877802)*Tabla28[[#This Row],[% participación]],IF(AND(K129&gt;0,O129&lt;&gt;"Ejecución"),"-",""))</f>
        <v/>
      </c>
      <c r="M129" s="65"/>
      <c r="N129" s="172" t="str">
        <f t="shared" si="6"/>
        <v/>
      </c>
      <c r="O129" s="161" t="s">
        <v>1150</v>
      </c>
      <c r="P129" s="78"/>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99" t="str">
        <f>+IF(AND(K130&gt;0,O130="Ejecución"),(K130/877802)*Tabla28[[#This Row],[% participación]],IF(AND(K130&gt;0,O130&lt;&gt;"Ejecución"),"-",""))</f>
        <v/>
      </c>
      <c r="M130" s="65"/>
      <c r="N130" s="172" t="str">
        <f t="shared" si="6"/>
        <v/>
      </c>
      <c r="O130" s="161" t="s">
        <v>1150</v>
      </c>
      <c r="P130" s="78"/>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99" t="str">
        <f>+IF(AND(K131&gt;0,O131="Ejecución"),(K131/877802)*Tabla28[[#This Row],[% participación]],IF(AND(K131&gt;0,O131&lt;&gt;"Ejecución"),"-",""))</f>
        <v/>
      </c>
      <c r="M131" s="65"/>
      <c r="N131" s="172" t="str">
        <f t="shared" si="6"/>
        <v/>
      </c>
      <c r="O131" s="161" t="s">
        <v>1150</v>
      </c>
      <c r="P131" s="78"/>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99" t="str">
        <f>+IF(AND(K132&gt;0,O132="Ejecución"),(K132/877802)*Tabla28[[#This Row],[% participación]],IF(AND(K132&gt;0,O132&lt;&gt;"Ejecución"),"-",""))</f>
        <v/>
      </c>
      <c r="M132" s="65"/>
      <c r="N132" s="172" t="str">
        <f t="shared" si="6"/>
        <v/>
      </c>
      <c r="O132" s="161" t="s">
        <v>1150</v>
      </c>
      <c r="P132" s="78"/>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99" t="str">
        <f>+IF(AND(K133&gt;0,O133="Ejecución"),(K133/877802)*Tabla28[[#This Row],[% participación]],IF(AND(K133&gt;0,O133&lt;&gt;"Ejecución"),"-",""))</f>
        <v/>
      </c>
      <c r="M133" s="65"/>
      <c r="N133" s="172" t="str">
        <f t="shared" si="6"/>
        <v/>
      </c>
      <c r="O133" s="161" t="s">
        <v>1150</v>
      </c>
      <c r="P133" s="78"/>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99" t="str">
        <f>+IF(AND(K134&gt;0,O134="Ejecución"),(K134/877802)*Tabla28[[#This Row],[% participación]],IF(AND(K134&gt;0,O134&lt;&gt;"Ejecución"),"-",""))</f>
        <v/>
      </c>
      <c r="M134" s="65"/>
      <c r="N134" s="172" t="str">
        <f t="shared" si="6"/>
        <v/>
      </c>
      <c r="O134" s="161" t="s">
        <v>1150</v>
      </c>
      <c r="P134" s="78"/>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99" t="str">
        <f>+IF(AND(K135&gt;0,O135="Ejecución"),(K135/877802)*Tabla28[[#This Row],[% participación]],IF(AND(K135&gt;0,O135&lt;&gt;"Ejecución"),"-",""))</f>
        <v/>
      </c>
      <c r="M135" s="65"/>
      <c r="N135" s="172" t="str">
        <f t="shared" si="6"/>
        <v/>
      </c>
      <c r="O135" s="161" t="s">
        <v>1150</v>
      </c>
      <c r="P135" s="78"/>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99" t="str">
        <f>+IF(AND(K136&gt;0,O136="Ejecución"),(K136/877802)*Tabla28[[#This Row],[% participación]],IF(AND(K136&gt;0,O136&lt;&gt;"Ejecución"),"-",""))</f>
        <v/>
      </c>
      <c r="M136" s="65"/>
      <c r="N136" s="172" t="str">
        <f t="shared" si="6"/>
        <v/>
      </c>
      <c r="O136" s="161" t="s">
        <v>1150</v>
      </c>
      <c r="P136" s="78"/>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99" t="str">
        <f>+IF(AND(K137&gt;0,O137="Ejecución"),(K137/877802)*Tabla28[[#This Row],[% participación]],IF(AND(K137&gt;0,O137&lt;&gt;"Ejecución"),"-",""))</f>
        <v/>
      </c>
      <c r="M137" s="65"/>
      <c r="N137" s="172" t="str">
        <f t="shared" si="6"/>
        <v/>
      </c>
      <c r="O137" s="161" t="s">
        <v>1150</v>
      </c>
      <c r="P137" s="78"/>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99" t="str">
        <f>+IF(AND(K138&gt;0,O138="Ejecución"),(K138/877802)*Tabla28[[#This Row],[% participación]],IF(AND(K138&gt;0,O138&lt;&gt;"Ejecución"),"-",""))</f>
        <v/>
      </c>
      <c r="M138" s="65"/>
      <c r="N138" s="172" t="str">
        <f t="shared" si="6"/>
        <v/>
      </c>
      <c r="O138" s="161" t="s">
        <v>1150</v>
      </c>
      <c r="P138" s="78"/>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99" t="str">
        <f>+IF(AND(K139&gt;0,O139="Ejecución"),(K139/877802)*Tabla28[[#This Row],[% participación]],IF(AND(K139&gt;0,O139&lt;&gt;"Ejecución"),"-",""))</f>
        <v/>
      </c>
      <c r="M139" s="65"/>
      <c r="N139" s="172" t="str">
        <f t="shared" si="6"/>
        <v/>
      </c>
      <c r="O139" s="161" t="s">
        <v>1150</v>
      </c>
      <c r="P139" s="78"/>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99" t="str">
        <f>+IF(AND(K140&gt;0,O140="Ejecución"),(K140/877802)*Tabla28[[#This Row],[% participación]],IF(AND(K140&gt;0,O140&lt;&gt;"Ejecución"),"-",""))</f>
        <v/>
      </c>
      <c r="M140" s="65"/>
      <c r="N140" s="172" t="str">
        <f t="shared" si="6"/>
        <v/>
      </c>
      <c r="O140" s="161" t="s">
        <v>1150</v>
      </c>
      <c r="P140" s="78"/>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99" t="str">
        <f>+IF(AND(K141&gt;0,O141="Ejecución"),(K141/877802)*Tabla28[[#This Row],[% participación]],IF(AND(K141&gt;0,O141&lt;&gt;"Ejecución"),"-",""))</f>
        <v/>
      </c>
      <c r="M141" s="65"/>
      <c r="N141" s="172" t="str">
        <f t="shared" si="6"/>
        <v/>
      </c>
      <c r="O141" s="161" t="s">
        <v>1150</v>
      </c>
      <c r="P141" s="78"/>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99" t="str">
        <f>+IF(AND(K142&gt;0,O142="Ejecución"),(K142/877802)*Tabla28[[#This Row],[% participación]],IF(AND(K142&gt;0,O142&lt;&gt;"Ejecución"),"-",""))</f>
        <v/>
      </c>
      <c r="M142" s="65"/>
      <c r="N142" s="172" t="str">
        <f t="shared" si="6"/>
        <v/>
      </c>
      <c r="O142" s="161" t="s">
        <v>1150</v>
      </c>
      <c r="P142" s="78"/>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99" t="str">
        <f>+IF(AND(K143&gt;0,O143="Ejecución"),(K143/877802)*Tabla28[[#This Row],[% participación]],IF(AND(K143&gt;0,O143&lt;&gt;"Ejecución"),"-",""))</f>
        <v/>
      </c>
      <c r="M143" s="65"/>
      <c r="N143" s="172" t="str">
        <f t="shared" si="6"/>
        <v/>
      </c>
      <c r="O143" s="161" t="s">
        <v>1150</v>
      </c>
      <c r="P143" s="78"/>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99" t="str">
        <f>+IF(AND(K144&gt;0,O144="Ejecución"),(K144/877802)*Tabla28[[#This Row],[% participación]],IF(AND(K144&gt;0,O144&lt;&gt;"Ejecución"),"-",""))</f>
        <v/>
      </c>
      <c r="M144" s="65"/>
      <c r="N144" s="172" t="str">
        <f t="shared" si="6"/>
        <v/>
      </c>
      <c r="O144" s="161" t="s">
        <v>1150</v>
      </c>
      <c r="P144" s="78"/>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99" t="str">
        <f>+IF(AND(K145&gt;0,O145="Ejecución"),(K145/877802)*Tabla28[[#This Row],[% participación]],IF(AND(K145&gt;0,O145&lt;&gt;"Ejecución"),"-",""))</f>
        <v/>
      </c>
      <c r="M145" s="65"/>
      <c r="N145" s="172" t="str">
        <f t="shared" si="6"/>
        <v/>
      </c>
      <c r="O145" s="161" t="s">
        <v>1150</v>
      </c>
      <c r="P145" s="78"/>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99" t="str">
        <f>+IF(AND(K146&gt;0,O146="Ejecución"),(K146/877802)*Tabla28[[#This Row],[% participación]],IF(AND(K146&gt;0,O146&lt;&gt;"Ejecución"),"-",""))</f>
        <v/>
      </c>
      <c r="M146" s="65"/>
      <c r="N146" s="172" t="str">
        <f t="shared" si="6"/>
        <v/>
      </c>
      <c r="O146" s="161" t="s">
        <v>1150</v>
      </c>
      <c r="P146" s="78"/>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99" t="str">
        <f>+IF(AND(K147&gt;0,O147="Ejecución"),(K147/877802)*Tabla28[[#This Row],[% participación]],IF(AND(K147&gt;0,O147&lt;&gt;"Ejecución"),"-",""))</f>
        <v/>
      </c>
      <c r="M147" s="65"/>
      <c r="N147" s="172" t="str">
        <f t="shared" si="6"/>
        <v/>
      </c>
      <c r="O147" s="161" t="s">
        <v>1150</v>
      </c>
      <c r="P147" s="78"/>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99" t="str">
        <f>+IF(AND(K148&gt;0,O148="Ejecución"),(K148/877802)*Tabla28[[#This Row],[% participación]],IF(AND(K148&gt;0,O148&lt;&gt;"Ejecución"),"-",""))</f>
        <v/>
      </c>
      <c r="M148" s="65"/>
      <c r="N148" s="172" t="str">
        <f t="shared" si="6"/>
        <v/>
      </c>
      <c r="O148" s="161" t="s">
        <v>1150</v>
      </c>
      <c r="P148" s="78"/>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99" t="str">
        <f>+IF(AND(K149&gt;0,O149="Ejecución"),(K149/877802)*Tabla28[[#This Row],[% participación]],IF(AND(K149&gt;0,O149&lt;&gt;"Ejecución"),"-",""))</f>
        <v/>
      </c>
      <c r="M149" s="65"/>
      <c r="N149" s="172" t="str">
        <f t="shared" si="6"/>
        <v/>
      </c>
      <c r="O149" s="161" t="s">
        <v>1150</v>
      </c>
      <c r="P149" s="78"/>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99" t="str">
        <f>+IF(AND(K150&gt;0,O150="Ejecución"),(K150/877802)*Tabla28[[#This Row],[% participación]],IF(AND(K150&gt;0,O150&lt;&gt;"Ejecución"),"-",""))</f>
        <v/>
      </c>
      <c r="M150" s="65"/>
      <c r="N150" s="172" t="str">
        <f t="shared" si="6"/>
        <v/>
      </c>
      <c r="O150" s="161" t="s">
        <v>1150</v>
      </c>
      <c r="P150" s="78"/>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99" t="str">
        <f>+IF(AND(K151&gt;0,O151="Ejecución"),(K151/877802)*Tabla28[[#This Row],[% participación]],IF(AND(K151&gt;0,O151&lt;&gt;"Ejecución"),"-",""))</f>
        <v/>
      </c>
      <c r="M151" s="65"/>
      <c r="N151" s="172" t="str">
        <f t="shared" si="6"/>
        <v/>
      </c>
      <c r="O151" s="161" t="s">
        <v>1150</v>
      </c>
      <c r="P151" s="78"/>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99" t="str">
        <f>+IF(AND(K152&gt;0,O152="Ejecución"),(K152/877802)*Tabla28[[#This Row],[% participación]],IF(AND(K152&gt;0,O152&lt;&gt;"Ejecución"),"-",""))</f>
        <v/>
      </c>
      <c r="M152" s="65"/>
      <c r="N152" s="172" t="str">
        <f t="shared" si="6"/>
        <v/>
      </c>
      <c r="O152" s="161" t="s">
        <v>1150</v>
      </c>
      <c r="P152" s="78"/>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99" t="str">
        <f>+IF(AND(K153&gt;0,O153="Ejecución"),(K153/877802)*Tabla28[[#This Row],[% participación]],IF(AND(K153&gt;0,O153&lt;&gt;"Ejecución"),"-",""))</f>
        <v/>
      </c>
      <c r="M153" s="65"/>
      <c r="N153" s="172" t="str">
        <f t="shared" si="6"/>
        <v/>
      </c>
      <c r="O153" s="161" t="s">
        <v>1150</v>
      </c>
      <c r="P153" s="78"/>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99" t="str">
        <f>+IF(AND(K154&gt;0,O154="Ejecución"),(K154/877802)*Tabla28[[#This Row],[% participación]],IF(AND(K154&gt;0,O154&lt;&gt;"Ejecución"),"-",""))</f>
        <v/>
      </c>
      <c r="M154" s="65"/>
      <c r="N154" s="172" t="str">
        <f t="shared" si="6"/>
        <v/>
      </c>
      <c r="O154" s="161" t="s">
        <v>1150</v>
      </c>
      <c r="P154" s="78"/>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99" t="str">
        <f>+IF(AND(K155&gt;0,O155="Ejecución"),(K155/877802)*Tabla28[[#This Row],[% participación]],IF(AND(K155&gt;0,O155&lt;&gt;"Ejecución"),"-",""))</f>
        <v/>
      </c>
      <c r="M155" s="65"/>
      <c r="N155" s="172" t="str">
        <f t="shared" si="6"/>
        <v/>
      </c>
      <c r="O155" s="161" t="s">
        <v>1150</v>
      </c>
      <c r="P155" s="78"/>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99" t="str">
        <f>+IF(AND(K156&gt;0,O156="Ejecución"),(K156/877802)*Tabla28[[#This Row],[% participación]],IF(AND(K156&gt;0,O156&lt;&gt;"Ejecución"),"-",""))</f>
        <v/>
      </c>
      <c r="M156" s="65"/>
      <c r="N156" s="172" t="str">
        <f t="shared" si="6"/>
        <v/>
      </c>
      <c r="O156" s="161" t="s">
        <v>1150</v>
      </c>
      <c r="P156" s="78"/>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99" t="str">
        <f>+IF(AND(K157&gt;0,O157="Ejecución"),(K157/877802)*Tabla28[[#This Row],[% participación]],IF(AND(K157&gt;0,O157&lt;&gt;"Ejecución"),"-",""))</f>
        <v/>
      </c>
      <c r="M157" s="65"/>
      <c r="N157" s="172" t="str">
        <f t="shared" si="6"/>
        <v/>
      </c>
      <c r="O157" s="161" t="s">
        <v>1150</v>
      </c>
      <c r="P157" s="78"/>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99" t="str">
        <f>+IF(AND(K158&gt;0,O158="Ejecución"),(K158/877802)*Tabla28[[#This Row],[% participación]],IF(AND(K158&gt;0,O158&lt;&gt;"Ejecución"),"-",""))</f>
        <v/>
      </c>
      <c r="M158" s="65"/>
      <c r="N158" s="172" t="str">
        <f t="shared" si="6"/>
        <v/>
      </c>
      <c r="O158" s="161" t="s">
        <v>1150</v>
      </c>
      <c r="P158" s="78"/>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99" t="str">
        <f>+IF(AND(K159&gt;0,O159="Ejecución"),(K159/877802)*Tabla28[[#This Row],[% participación]],IF(AND(K159&gt;0,O159&lt;&gt;"Ejecución"),"-",""))</f>
        <v/>
      </c>
      <c r="M159" s="65"/>
      <c r="N159" s="172" t="str">
        <f t="shared" si="6"/>
        <v/>
      </c>
      <c r="O159" s="161" t="s">
        <v>1150</v>
      </c>
      <c r="P159" s="78"/>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99" t="str">
        <f>+IF(AND(K160&gt;0,O160="Ejecución"),(K160/877802)*Tabla28[[#This Row],[% participación]],IF(AND(K160&gt;0,O160&lt;&gt;"Ejecución"),"-",""))</f>
        <v/>
      </c>
      <c r="M160" s="65"/>
      <c r="N160" s="172" t="str">
        <f t="shared" si="6"/>
        <v/>
      </c>
      <c r="O160" s="161" t="s">
        <v>1150</v>
      </c>
      <c r="P160" s="78"/>
    </row>
    <row r="161" spans="1:28" ht="23.1" customHeight="1" thickBot="1" x14ac:dyDescent="0.3">
      <c r="O161" s="174"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5"/>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6"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6" t="s">
        <v>26</v>
      </c>
      <c r="E167" s="8"/>
      <c r="F167" s="5"/>
      <c r="G167" s="106" t="s">
        <v>26</v>
      </c>
      <c r="I167" s="214" t="s">
        <v>2643</v>
      </c>
      <c r="J167" s="215"/>
      <c r="K167" s="215"/>
      <c r="L167" s="215"/>
      <c r="M167" s="215"/>
      <c r="N167" s="215"/>
      <c r="O167" s="216"/>
      <c r="U167" s="51"/>
    </row>
    <row r="168" spans="1:28" x14ac:dyDescent="0.25">
      <c r="A168" s="9"/>
      <c r="B168" s="233" t="s">
        <v>2658</v>
      </c>
      <c r="C168" s="233"/>
      <c r="D168" s="233"/>
      <c r="E168" s="8"/>
      <c r="F168" s="5"/>
      <c r="H168" s="80" t="s">
        <v>2657</v>
      </c>
      <c r="I168" s="214"/>
      <c r="J168" s="215"/>
      <c r="K168" s="215"/>
      <c r="L168" s="215"/>
      <c r="M168" s="215"/>
      <c r="N168" s="215"/>
      <c r="O168" s="216"/>
      <c r="Q168" s="51"/>
    </row>
    <row r="169" spans="1:28" x14ac:dyDescent="0.25">
      <c r="A169" s="9"/>
      <c r="B169" s="73" t="s">
        <v>2653</v>
      </c>
      <c r="C169" s="5"/>
      <c r="D169" s="5"/>
      <c r="E169" s="8"/>
      <c r="F169" s="79"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5"/>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6"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3"/>
      <c r="Z178" s="164" t="str">
        <f>IF(Y178&gt;0,SUM(E180+Y178),"")</f>
        <v/>
      </c>
      <c r="AA178" s="19"/>
      <c r="AB178" s="19"/>
    </row>
    <row r="179" spans="1:28" ht="23.25" x14ac:dyDescent="0.25">
      <c r="A179" s="9"/>
      <c r="B179" s="190" t="s">
        <v>2669</v>
      </c>
      <c r="C179" s="190"/>
      <c r="D179" s="190"/>
      <c r="E179" s="170">
        <v>0.02</v>
      </c>
      <c r="F179" s="169">
        <v>1E-4</v>
      </c>
      <c r="G179" s="164">
        <f>IF(F179&gt;0,SUM(E179+F179),"")</f>
        <v>2.01E-2</v>
      </c>
      <c r="H179" s="5"/>
      <c r="I179" s="190" t="s">
        <v>2671</v>
      </c>
      <c r="J179" s="190"/>
      <c r="K179" s="190"/>
      <c r="L179" s="190"/>
      <c r="M179" s="171">
        <v>0.03</v>
      </c>
      <c r="O179" s="8"/>
      <c r="Q179" s="19"/>
      <c r="R179" s="158">
        <f>IF(M179&gt;0,SUM(L179+M179),"")</f>
        <v>0.03</v>
      </c>
      <c r="T179" s="19"/>
      <c r="U179" s="236" t="s">
        <v>1166</v>
      </c>
      <c r="V179" s="236"/>
      <c r="W179" s="236"/>
      <c r="X179" s="24">
        <v>0.02</v>
      </c>
      <c r="Y179" s="163"/>
      <c r="Z179" s="164" t="str">
        <f>IF(Y179&gt;0,SUM(E181+Y179),"")</f>
        <v/>
      </c>
      <c r="AA179" s="19"/>
      <c r="AB179" s="19"/>
    </row>
    <row r="180" spans="1:28" ht="23.45" hidden="1" x14ac:dyDescent="0.3">
      <c r="A180" s="9"/>
      <c r="B180" s="176"/>
      <c r="C180" s="176"/>
      <c r="D180" s="176"/>
      <c r="E180" s="168"/>
      <c r="H180" s="5"/>
      <c r="I180" s="176"/>
      <c r="J180" s="176"/>
      <c r="K180" s="176"/>
      <c r="L180" s="176"/>
      <c r="M180" s="5"/>
      <c r="O180" s="8"/>
      <c r="Q180" s="19"/>
      <c r="R180" s="158" t="str">
        <f>IF(S180&gt;0,SUM(L180+S180),"")</f>
        <v/>
      </c>
      <c r="S180" s="163"/>
      <c r="T180" s="19"/>
      <c r="U180" s="236" t="s">
        <v>1167</v>
      </c>
      <c r="V180" s="236"/>
      <c r="W180" s="236"/>
      <c r="X180" s="24">
        <v>0.03</v>
      </c>
      <c r="Y180" s="163"/>
      <c r="Z180" s="164" t="str">
        <f>IF(Y180&gt;0,SUM(E182+Y180),"")</f>
        <v/>
      </c>
      <c r="AA180" s="19"/>
      <c r="AB180" s="19"/>
    </row>
    <row r="181" spans="1:28" ht="23.45" hidden="1" x14ac:dyDescent="0.3">
      <c r="A181" s="9"/>
      <c r="B181" s="176"/>
      <c r="C181" s="176"/>
      <c r="D181" s="176"/>
      <c r="E181" s="168"/>
      <c r="H181" s="5"/>
      <c r="I181" s="176"/>
      <c r="J181" s="176"/>
      <c r="K181" s="176"/>
      <c r="L181" s="176"/>
      <c r="M181" s="5"/>
      <c r="O181" s="8"/>
      <c r="Q181" s="19"/>
      <c r="R181" s="158" t="str">
        <f>IF(S181&gt;0,SUM(L181+S181),"")</f>
        <v/>
      </c>
      <c r="S181" s="163"/>
      <c r="T181" s="19"/>
      <c r="U181" s="19"/>
      <c r="V181" s="19"/>
      <c r="W181" s="19"/>
      <c r="X181" s="19"/>
      <c r="Y181" s="19"/>
      <c r="Z181" s="19"/>
      <c r="AA181" s="19"/>
      <c r="AB181" s="19"/>
    </row>
    <row r="182" spans="1:28" ht="23.45" hidden="1" x14ac:dyDescent="0.3">
      <c r="A182" s="9"/>
      <c r="B182" s="176"/>
      <c r="C182" s="176"/>
      <c r="D182" s="176"/>
      <c r="E182" s="168"/>
      <c r="H182" s="5"/>
      <c r="I182" s="176"/>
      <c r="J182" s="176"/>
      <c r="K182" s="176"/>
      <c r="L182" s="176"/>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8" t="str">
        <f>IF(S183&gt;0,SUM(L183+S183),"")</f>
        <v/>
      </c>
      <c r="S183" s="163"/>
      <c r="T183" s="19"/>
      <c r="U183" s="19"/>
      <c r="V183" s="19"/>
      <c r="W183" s="19"/>
      <c r="X183" s="19"/>
      <c r="Y183" s="19"/>
      <c r="Z183" s="19"/>
      <c r="AA183" s="19"/>
      <c r="AB183" s="19"/>
    </row>
    <row r="184" spans="1:28" x14ac:dyDescent="0.25">
      <c r="A184" s="9"/>
      <c r="B184" s="86" t="s">
        <v>2670</v>
      </c>
      <c r="C184" s="86"/>
      <c r="D184" s="86"/>
      <c r="E184" s="86"/>
      <c r="F184" s="86"/>
      <c r="G184" s="86"/>
      <c r="H184" s="86"/>
      <c r="I184" s="86"/>
      <c r="J184" s="86"/>
      <c r="K184" s="86"/>
      <c r="L184" s="86"/>
      <c r="M184" s="86"/>
      <c r="N184" s="87"/>
      <c r="O184" s="88"/>
    </row>
    <row r="185" spans="1:28" x14ac:dyDescent="0.25">
      <c r="A185" s="9"/>
      <c r="B185" s="89" t="s">
        <v>2627</v>
      </c>
      <c r="C185" s="165">
        <f>+SUM(G179:G182)</f>
        <v>2.01E-2</v>
      </c>
      <c r="D185" s="90" t="s">
        <v>2628</v>
      </c>
      <c r="E185" s="93">
        <f>+(C185*SUM(K20:K35))</f>
        <v>148438299.4623</v>
      </c>
      <c r="F185" s="91"/>
      <c r="G185" s="92"/>
      <c r="H185" s="87"/>
      <c r="I185" s="89" t="s">
        <v>2627</v>
      </c>
      <c r="J185" s="165">
        <f>+SUM(M179:M183)</f>
        <v>0.03</v>
      </c>
      <c r="K185" s="235" t="s">
        <v>2628</v>
      </c>
      <c r="L185" s="235"/>
      <c r="M185" s="93">
        <f>+J185*(SUM(K20:K35))</f>
        <v>221549700.69</v>
      </c>
      <c r="N185" s="94"/>
      <c r="O185" s="95"/>
    </row>
    <row r="186" spans="1:28" ht="15.75" thickBot="1" x14ac:dyDescent="0.3">
      <c r="A186" s="10"/>
      <c r="B186" s="96"/>
      <c r="C186" s="96"/>
      <c r="D186" s="96"/>
      <c r="E186" s="96"/>
      <c r="F186" s="96"/>
      <c r="G186" s="96"/>
      <c r="H186" s="96"/>
      <c r="I186" s="167" t="s">
        <v>2673</v>
      </c>
      <c r="J186" s="96"/>
      <c r="K186" s="96"/>
      <c r="L186" s="96"/>
      <c r="M186" s="96"/>
      <c r="N186" s="97"/>
      <c r="O186" s="98"/>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5"/>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4" t="s">
        <v>2636</v>
      </c>
      <c r="C192" s="194"/>
      <c r="E192" s="5" t="s">
        <v>20</v>
      </c>
      <c r="H192" s="26" t="s">
        <v>24</v>
      </c>
      <c r="J192" s="5" t="s">
        <v>2637</v>
      </c>
      <c r="K192" s="5"/>
      <c r="M192" s="5"/>
      <c r="N192" s="5"/>
      <c r="O192" s="8"/>
      <c r="Q192" s="153"/>
      <c r="R192" s="154"/>
      <c r="S192" s="154"/>
      <c r="T192" s="153"/>
    </row>
    <row r="193" spans="1:18" x14ac:dyDescent="0.25">
      <c r="A193" s="9"/>
      <c r="C193" s="124">
        <v>42306</v>
      </c>
      <c r="D193" s="5"/>
      <c r="E193" s="125">
        <v>2412</v>
      </c>
      <c r="F193" s="5"/>
      <c r="G193" s="5"/>
      <c r="H193" s="146" t="s">
        <v>2678</v>
      </c>
      <c r="J193" s="5"/>
      <c r="K193" s="126">
        <v>36249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5"/>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1" t="s">
        <v>2631</v>
      </c>
      <c r="C202" s="71"/>
      <c r="D202" s="71"/>
      <c r="E202" s="71"/>
      <c r="F202" s="71"/>
      <c r="G202" s="71"/>
      <c r="H202" s="71"/>
      <c r="I202" s="71"/>
      <c r="J202" s="71"/>
      <c r="K202" s="71"/>
      <c r="L202" s="71"/>
      <c r="M202" s="71"/>
      <c r="N202" s="71"/>
      <c r="O202" s="8"/>
    </row>
    <row r="203" spans="1:18" s="84" customFormat="1" ht="17.25" customHeight="1" x14ac:dyDescent="0.25">
      <c r="A203" s="42"/>
      <c r="B203" s="81"/>
      <c r="C203" s="21"/>
      <c r="D203" s="21"/>
      <c r="E203" s="21"/>
      <c r="F203" s="21"/>
      <c r="G203" s="21"/>
      <c r="H203" s="21"/>
      <c r="I203" s="21"/>
      <c r="J203" s="21"/>
      <c r="K203" s="21"/>
      <c r="L203" s="21"/>
      <c r="M203" s="21"/>
      <c r="N203" s="21"/>
      <c r="O203" s="82"/>
      <c r="P203" s="83"/>
      <c r="R203" s="85"/>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5"/>
      <c r="D211" s="21"/>
      <c r="G211" s="27" t="s">
        <v>2620</v>
      </c>
      <c r="H211" s="147" t="s">
        <v>2679</v>
      </c>
      <c r="J211" s="27" t="s">
        <v>2622</v>
      </c>
      <c r="K211" s="147" t="s">
        <v>2703</v>
      </c>
      <c r="L211" s="21"/>
      <c r="M211" s="21"/>
      <c r="N211" s="21"/>
      <c r="O211" s="8"/>
    </row>
    <row r="212" spans="1:15" x14ac:dyDescent="0.25">
      <c r="A212" s="9"/>
      <c r="B212" s="27" t="s">
        <v>2619</v>
      </c>
      <c r="C212" s="146" t="s">
        <v>2678</v>
      </c>
      <c r="D212" s="21"/>
      <c r="G212" s="27" t="s">
        <v>2621</v>
      </c>
      <c r="H212" s="147" t="s">
        <v>2680</v>
      </c>
      <c r="J212" s="27" t="s">
        <v>2623</v>
      </c>
      <c r="K212" s="146" t="s">
        <v>2681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purl.org/dc/dcmitype/"/>
    <ds:schemaRef ds:uri="http://schemas.microsoft.com/office/infopath/2007/PartnerControls"/>
    <ds:schemaRef ds:uri="4fb10211-09fb-4e80-9f0b-184718d5d98c"/>
    <ds:schemaRef ds:uri="http://purl.org/dc/elements/1.1/"/>
    <ds:schemaRef ds:uri="http://schemas.microsoft.com/office/2006/metadata/properties"/>
    <ds:schemaRef ds:uri="http://purl.org/dc/terms/"/>
    <ds:schemaRef ds:uri="http://schemas.microsoft.com/office/2006/documentManagement/types"/>
    <ds:schemaRef ds:uri="http://schemas.openxmlformats.org/package/2006/metadata/core-properties"/>
    <ds:schemaRef ds:uri="a65d333d-5b59-4810-bc94-b80d9325abbc"/>
    <ds:schemaRef ds:uri="http://www.w3.org/XML/1998/namespac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Luffi</cp:lastModifiedBy>
  <cp:lastPrinted>2020-12-25T21:40:14Z</cp:lastPrinted>
  <dcterms:created xsi:type="dcterms:W3CDTF">2020-10-14T21:57:42Z</dcterms:created>
  <dcterms:modified xsi:type="dcterms:W3CDTF">2020-12-27T15:55:33Z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