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21" l="1"/>
  <c r="M62" i="21"/>
  <c r="M61" i="21"/>
  <c r="M60" i="21"/>
  <c r="M59" i="2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<sst xmlns="http://schemas.openxmlformats.org/spreadsheetml/2006/main" count="4556" uniqueCount="2745">
  <si>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</si>
  <si>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</si>
  <si>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</si>
  <si>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</si>
  <si>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</si>
  <si>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</si>
  <si>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</si>
  <si>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</si>
  <si>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</si>
  <si>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</si>
  <si>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</si>
  <si>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</si>
  <si>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</si>
  <si>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</si>
  <si>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</si>
  <si>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</si>
  <si>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</si>
  <si>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</si>
  <si>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</si>
  <si>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</si>
  <si>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</si>
  <si>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</si>
  <si>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</si>
  <si>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</si>
  <si>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</si>
  <si>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</si>
  <si>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</si>
  <si>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</si>
  <si>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</si>
  <si>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</si>
  <si>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</si>
  <si>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</si>
  <si>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</si>
  <si>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</si>
  <si>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</si>
  <si>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</si>
  <si>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</si>
  <si>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</si>
  <si>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</si>
  <si>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</si>
  <si>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</si>
  <si>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</si>
  <si>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</si>
  <si>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</si>
  <si>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</si>
  <si>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</si>
  <si>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</si>
  <si>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</si>
  <si>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</si>
  <si>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</si>
  <si>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</si>
  <si>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</si>
  <si>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</si>
  <si>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</si>
  <si>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</si>
  <si>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</si>
  <si>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</si>
  <si>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</si>
  <si>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</si>
  <si>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</si>
  <si>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</si>
  <si>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</si>
  <si>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</si>
  <si>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</si>
  <si>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</si>
  <si>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</si>
  <si>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</si>
  <si>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</si>
  <si>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</si>
  <si>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</si>
  <si>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</si>
  <si>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</si>
  <si>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</si>
  <si>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</si>
  <si>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</si>
  <si>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</si>
  <si>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</si>
  <si>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</si>
  <si>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</si>
  <si>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</si>
  <si>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</si>
  <si>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</si>
  <si>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</si>
  <si>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</si>
  <si>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</si>
  <si>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</si>
  <si>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</si>
  <si>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</si>
  <si>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</si>
  <si>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</si>
  <si>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</si>
  <si>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</si>
  <si>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</si>
  <si>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</si>
  <si>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</si>
  <si>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</si>
  <si>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</si>
  <si>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</si>
  <si>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</si>
  <si>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</si>
  <si>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</si>
  <si>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</si>
  <si>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</si>
  <si>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</si>
  <si>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</si>
  <si>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</si>
  <si>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</si>
  <si>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</si>
  <si>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</si>
  <si>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</si>
  <si>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</si>
  <si>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</si>
  <si>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</si>
  <si>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</si>
  <si>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</si>
  <si>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</si>
  <si>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</si>
  <si>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</si>
  <si>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</si>
  <si>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</si>
  <si>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</si>
  <si>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</si>
  <si>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</si>
  <si>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</si>
  <si>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</si>
  <si>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</si>
  <si>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</si>
  <si>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</si>
  <si>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</si>
  <si>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</si>
  <si>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</si>
  <si>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</si>
  <si>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</si>
  <si>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</si>
  <si>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</si>
  <si>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</si>
  <si>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</si>
  <si>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</si>
  <si>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</si>
  <si>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</si>
  <si>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</si>
  <si>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</si>
  <si>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</si>
  <si>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</si>
  <si>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</si>
  <si>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</si>
  <si>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</si>
  <si>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</si>
  <si>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</si>
  <si>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</si>
  <si>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</si>
  <si>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</si>
  <si>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</si>
  <si>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</si>
  <si>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</si>
  <si>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</si>
  <si>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</si>
  <si>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</si>
  <si>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</si>
  <si>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</si>
  <si>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</si>
  <si>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</si>
  <si>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</si>
  <si>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</si>
  <si>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</si>
  <si>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</si>
  <si>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</si>
  <si>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</si>
  <si>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</si>
  <si>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</si>
  <si>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</si>
  <si>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</si>
  <si>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</si>
  <si>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</si>
  <si>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</si>
  <si>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</si>
  <si>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</si>
  <si>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</si>
  <si>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</si>
  <si>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</si>
  <si>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</si>
  <si>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</si>
  <si>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</si>
  <si>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</si>
  <si>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</si>
  <si>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</si>
  <si>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</si>
  <si>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</si>
  <si>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</si>
  <si>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</si>
  <si>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</si>
  <si>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</si>
  <si>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</si>
  <si>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</si>
  <si>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</si>
  <si>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</si>
  <si>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</si>
  <si>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</si>
  <si>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</si>
  <si>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</si>
  <si>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</si>
  <si>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</si>
  <si>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</si>
  <si>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</si>
  <si>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</si>
  <si>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</si>
  <si>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</si>
  <si>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</si>
  <si>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</si>
  <si>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</si>
  <si>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</si>
  <si>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</si>
  <si>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</si>
  <si>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</si>
  <si>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</si>
  <si>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</si>
  <si>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</si>
  <si>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</si>
  <si>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</si>
  <si>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</si>
  <si>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</si>
  <si>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</si>
  <si>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</si>
  <si>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</si>
  <si>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</si>
  <si>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</si>
  <si>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</si>
  <si>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</si>
  <si>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</si>
  <si>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</si>
  <si>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</si>
  <si>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</si>
  <si>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</si>
  <si>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</si>
  <si>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</si>
  <si>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</si>
  <si>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</si>
  <si>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</si>
  <si>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</si>
  <si>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</si>
  <si>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</si>
  <si>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</si>
  <si>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</si>
  <si>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</si>
  <si>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</si>
  <si>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</si>
  <si>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</si>
  <si>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</si>
  <si>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</si>
  <si>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</si>
  <si>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</si>
  <si>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</si>
  <si>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</si>
  <si>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</si>
  <si>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</si>
  <si>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</si>
  <si>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</si>
  <si>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</si>
  <si>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</si>
  <si>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</si>
  <si>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</si>
  <si>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</si>
  <si>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</si>
  <si>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</si>
  <si>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</si>
  <si>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</si>
  <si>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</si>
  <si>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</si>
  <si>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</si>
  <si>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</si>
  <si>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</si>
  <si>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</si>
  <si>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</si>
  <si>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</si>
  <si>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</si>
  <si>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</si>
  <si>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</si>
  <si>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</si>
  <si>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</si>
  <si>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</si>
  <si>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</si>
  <si>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</si>
  <si>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</si>
  <si>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</si>
  <si>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</si>
  <si>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</si>
  <si>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</si>
  <si>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</si>
  <si>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</si>
  <si>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</si>
  <si>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</si>
  <si>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</si>
  <si>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</si>
  <si>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</si>
  <si>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</si>
  <si>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</si>
  <si>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</si>
  <si>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</si>
  <si>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</si>
  <si>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</si>
  <si>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</si>
  <si>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</si>
  <si>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</si>
  <si>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</si>
  <si>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</si>
  <si>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</si>
  <si>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</si>
  <si>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</si>
  <si>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</si>
  <si>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</si>
  <si>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</si>
  <si>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</si>
  <si>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</si>
  <si>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</si>
  <si>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</si>
  <si>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</si>
  <si>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</si>
  <si>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</si>
  <si>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</si>
  <si>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</si>
  <si>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</si>
  <si>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</si>
  <si>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</si>
  <si>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</si>
  <si>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</si>
  <si>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</si>
  <si>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</si>
  <si>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</si>
  <si>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</si>
  <si>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</si>
  <si>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</si>
  <si>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</si>
  <si>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</si>
  <si>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</si>
  <si>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</si>
  <si>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</si>
  <si>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</si>
  <si>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</si>
  <si>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</si>
  <si>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</si>
  <si>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</si>
  <si>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</si>
  <si>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</si>
  <si>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</si>
  <si>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</si>
  <si>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</si>
  <si>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</si>
  <si>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</si>
  <si>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</si>
  <si>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</si>
  <si>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</si>
  <si>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</si>
  <si>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</si>
  <si>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</si>
  <si>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</si>
  <si>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</si>
  <si>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</si>
  <si>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</si>
  <si>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</si>
  <si>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</si>
  <si>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</si>
  <si>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</si>
  <si>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</si>
  <si>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</si>
  <si>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</si>
  <si>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</si>
  <si>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</si>
  <si>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</si>
  <si>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</si>
  <si>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</si>
  <si>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</si>
  <si>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</si>
  <si>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</si>
  <si>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</si>
  <si>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</si>
  <si>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</si>
  <si>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</si>
  <si>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</si>
  <si>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</si>
  <si>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</si>
  <si>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</si>
  <si>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</si>
  <si>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</si>
  <si>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</si>
  <si>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</si>
  <si>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</si>
  <si>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</si>
  <si>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</si>
  <si>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</si>
  <si>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</si>
  <si>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</si>
  <si>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</si>
  <si>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</si>
  <si>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</si>
  <si>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</si>
  <si>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</si>
  <si>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</si>
  <si>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</si>
  <si>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</si>
  <si>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</si>
  <si>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</si>
  <si>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</si>
  <si>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</si>
  <si>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</si>
  <si>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</si>
  <si>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</si>
  <si>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</si>
  <si>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</si>
  <si>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</si>
  <si>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</si>
  <si>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</si>
  <si>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</si>
  <si>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</si>
  <si>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</si>
  <si>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</si>
  <si>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</si>
  <si>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</si>
  <si>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</si>
  <si>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</si>
  <si>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</si>
  <si>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</si>
  <si>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</si>
  <si>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</si>
  <si>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</si>
  <si>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</si>
  <si>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</si>
  <si>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</si>
  <si>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</si>
  <si>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</si>
  <si>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</si>
  <si>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</si>
  <si>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</si>
  <si>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</si>
  <si>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</si>
  <si>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</si>
  <si>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</si>
  <si>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</si>
  <si>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</si>
  <si>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</si>
  <si>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</si>
  <si>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</si>
  <si>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</si>
  <si>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</si>
  <si>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</si>
  <si>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</si>
  <si>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</si>
  <si>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</si>
  <si>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</si>
  <si>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</si>
  <si>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</si>
  <si>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</si>
  <si>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</si>
  <si>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</si>
  <si>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</si>
  <si>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</si>
  <si>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</si>
  <si>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</si>
  <si>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</si>
  <si>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</si>
  <si>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</si>
  <si>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</si>
  <si>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</si>
  <si>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</si>
  <si>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</si>
  <si>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</si>
  <si>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</si>
  <si>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</si>
  <si>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</si>
  <si>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</si>
  <si>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</si>
  <si>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</si>
  <si>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</si>
  <si>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</si>
  <si>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</si>
  <si>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</si>
  <si>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</si>
  <si>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</si>
  <si>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</si>
  <si>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</si>
  <si>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</si>
  <si>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</si>
  <si>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</si>
  <si>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</si>
  <si>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</si>
  <si>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</si>
  <si>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</si>
  <si>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</si>
  <si>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</si>
  <si>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</si>
  <si>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</si>
  <si>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</si>
  <si>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</si>
  <si>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</si>
  <si>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</si>
  <si>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</si>
  <si>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</si>
  <si>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</si>
  <si>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</si>
  <si>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</si>
  <si>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</si>
  <si>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</si>
  <si>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</si>
  <si>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</si>
  <si>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</si>
  <si>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</si>
  <si>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</si>
  <si>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</si>
  <si>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</si>
  <si>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</si>
  <si>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</si>
  <si>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</si>
  <si>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</si>
  <si>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</si>
  <si>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</si>
  <si>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</si>
  <si>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</si>
  <si>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</si>
  <si>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</si>
  <si>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</si>
  <si>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</si>
  <si>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</si>
  <si>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</si>
  <si>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</si>
  <si>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</si>
  <si>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</si>
  <si>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</si>
  <si>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</si>
  <si>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</si>
  <si>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</si>
  <si>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</si>
  <si>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</si>
  <si>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</si>
  <si>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</si>
  <si>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</si>
  <si>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</si>
  <si>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</si>
  <si>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</si>
  <si>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</si>
  <si>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</si>
  <si>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</si>
  <si>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</si>
  <si>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</si>
  <si>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</si>
  <si>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</si>
  <si>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</si>
  <si>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</si>
  <si>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</si>
  <si>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</si>
  <si>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</si>
  <si>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</si>
  <si>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</si>
  <si>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</si>
  <si>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</si>
  <si>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</si>
  <si>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</si>
  <si>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</si>
  <si>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</si>
  <si>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</si>
  <si>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</si>
  <si>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</si>
  <si>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</si>
  <si>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</si>
  <si>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</si>
  <si>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</si>
  <si>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</si>
  <si>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</si>
  <si>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</si>
  <si>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</si>
  <si>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</si>
  <si>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</si>
  <si>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</si>
  <si>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</si>
  <si>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</si>
  <si>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</si>
  <si>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</si>
  <si>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</si>
  <si>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</si>
  <si>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</si>
  <si>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</si>
  <si>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</si>
  <si>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</si>
  <si>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</si>
  <si>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</si>
  <si>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</si>
  <si>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</si>
  <si>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</si>
  <si>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</si>
  <si>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</si>
  <si>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</si>
  <si>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</si>
  <si>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</si>
  <si>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</si>
  <si>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</si>
  <si>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</si>
  <si>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</si>
  <si>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</si>
  <si>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</si>
  <si>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</si>
  <si>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</si>
  <si>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</si>
  <si>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</si>
  <si>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</si>
  <si>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</si>
  <si>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</si>
  <si>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</si>
  <si>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</si>
  <si>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</si>
  <si>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</si>
  <si>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</si>
  <si>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</si>
  <si>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</si>
  <si>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</si>
  <si>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</si>
  <si>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</si>
  <si>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</si>
  <si>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</si>
  <si>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</si>
  <si>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</si>
  <si>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</si>
  <si>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</si>
  <si>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</si>
  <si>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</si>
  <si>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</si>
  <si>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</si>
  <si>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</si>
  <si>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</si>
  <si>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</si>
  <si>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</si>
  <si>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</si>
  <si>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</si>
  <si>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</si>
  <si>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</si>
  <si>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</si>
  <si>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</si>
  <si>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</si>
  <si>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</si>
  <si>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</si>
  <si>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</si>
  <si>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</si>
  <si>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</si>
  <si>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</si>
  <si>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</si>
  <si>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</si>
  <si>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</si>
  <si>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</si>
  <si>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</si>
  <si>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</si>
  <si>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</si>
  <si>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</si>
  <si>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</si>
  <si>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</si>
  <si>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</si>
  <si>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</si>
  <si>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</si>
  <si>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</si>
  <si>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</si>
  <si>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</si>
  <si>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</si>
  <si>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</si>
  <si>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</si>
  <si>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</si>
  <si>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</si>
  <si>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</si>
  <si>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</si>
  <si>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</si>
  <si>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</si>
  <si>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</si>
  <si>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</si>
  <si>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</si>
  <si>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</si>
  <si>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</si>
  <si>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</si>
  <si>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</si>
  <si>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</si>
  <si>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</si>
  <si>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</si>
  <si>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</si>
  <si>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</si>
  <si>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</si>
  <si>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</si>
  <si>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</si>
  <si>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</si>
  <si>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</si>
  <si>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</si>
  <si>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</si>
  <si>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</si>
  <si>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</si>
  <si>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</si>
  <si>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</si>
  <si>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</si>
  <si>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</si>
  <si>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</si>
  <si>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</si>
  <si>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</si>
  <si>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</si>
  <si>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</si>
  <si>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</si>
  <si>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</si>
  <si>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</si>
  <si>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</si>
  <si>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</si>
  <si>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</si>
  <si>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</si>
  <si>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</si>
  <si>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</si>
  <si>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</si>
  <si>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</si>
  <si>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</si>
  <si>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</si>
  <si>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</si>
  <si>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</si>
  <si>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</si>
  <si>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</si>
  <si>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</si>
  <si>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</si>
  <si>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</si>
  <si>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</si>
  <si>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</si>
  <si>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</si>
  <si>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</si>
  <si>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</si>
  <si>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</si>
  <si>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</si>
  <si>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</si>
  <si>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</si>
  <si>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</si>
  <si>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</si>
  <si>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</si>
  <si>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</si>
  <si>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</si>
  <si>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</si>
  <si>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</si>
  <si>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</si>
  <si>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</si>
  <si>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</si>
  <si>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</si>
  <si>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</si>
  <si>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</si>
  <si>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</si>
  <si>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</si>
  <si>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</si>
  <si>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</si>
  <si>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</si>
  <si>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</si>
  <si>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</si>
  <si>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</si>
  <si>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</si>
  <si>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</si>
  <si>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</si>
  <si>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</si>
  <si>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</si>
  <si>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</si>
  <si>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</si>
  <si>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</si>
  <si>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</si>
  <si>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</si>
  <si>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</si>
  <si>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</si>
  <si>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</si>
  <si>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</si>
  <si>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</si>
  <si>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</si>
  <si>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</si>
  <si>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</si>
  <si>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</si>
  <si>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</si>
  <si>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</si>
  <si>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</si>
  <si>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</si>
  <si>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</si>
  <si>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</si>
  <si>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</si>
  <si>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</si>
  <si>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</si>
  <si>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</si>
  <si>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</si>
  <si>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</si>
  <si>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</si>
  <si>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</si>
  <si>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</si>
  <si>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</si>
  <si>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</si>
  <si>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</si>
  <si>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</si>
  <si>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</si>
  <si>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</si>
  <si>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</si>
  <si>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</si>
  <si>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</si>
  <si>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</si>
  <si>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</si>
  <si>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</si>
  <si>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</si>
  <si>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</si>
  <si>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</si>
  <si>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</si>
  <si>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</si>
  <si>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</si>
  <si>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</si>
  <si>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</si>
  <si>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</si>
  <si>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</si>
  <si>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</si>
  <si>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</si>
  <si>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</si>
  <si>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</si>
  <si>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</si>
  <si>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</si>
  <si>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</si>
  <si>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</si>
  <si>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</si>
  <si>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</si>
  <si>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</si>
  <si>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</si>
  <si>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</si>
  <si>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</si>
  <si>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</si>
  <si>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</si>
  <si>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</si>
  <si>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</si>
  <si>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</si>
  <si>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</si>
  <si>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</si>
  <si>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</si>
  <si>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</si>
  <si>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</si>
  <si>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</si>
  <si>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</si>
  <si>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</si>
  <si>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</si>
  <si>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</si>
  <si>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</si>
  <si>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</si>
  <si>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</si>
  <si>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</si>
  <si>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</si>
  <si>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</si>
  <si>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</si>
  <si>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</si>
  <si>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</si>
  <si>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</si>
  <si>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</si>
  <si>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</si>
  <si>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</si>
  <si>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</si>
  <si>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</si>
  <si>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</si>
  <si>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</si>
  <si>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</si>
  <si>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</si>
  <si>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</si>
  <si>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</si>
  <si>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</si>
  <si>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</si>
  <si>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</si>
  <si>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</si>
  <si>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</si>
  <si>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</si>
  <si>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</si>
  <si>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</si>
  <si>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</si>
  <si>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</si>
  <si>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</si>
  <si>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</si>
  <si>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</si>
  <si>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</si>
  <si>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</si>
  <si>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</si>
  <si>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</si>
  <si>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</si>
  <si>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</si>
  <si>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</si>
  <si>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</si>
  <si>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</si>
  <si>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</si>
  <si>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</si>
  <si>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</si>
  <si>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</si>
  <si>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</si>
  <si>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</si>
  <si>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</si>
  <si>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</si>
  <si>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</si>
  <si>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</si>
  <si>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</si>
  <si>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</si>
  <si>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</si>
  <si>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</si>
  <si>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</si>
  <si>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</si>
  <si>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</si>
  <si>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</si>
  <si>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</si>
  <si>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</si>
  <si>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</si>
  <si>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</si>
  <si>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</si>
  <si>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</si>
  <si>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</si>
  <si>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</si>
  <si>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</si>
  <si>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</si>
  <si>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</si>
  <si>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</si>
  <si>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</si>
  <si>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</si>
  <si>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</si>
  <si>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</si>
  <si>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</si>
  <si>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</si>
  <si>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</si>
  <si>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</si>
  <si>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</si>
  <si>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</si>
  <si>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</si>
  <si>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</si>
  <si>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</si>
  <si>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</si>
  <si>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</si>
  <si>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</si>
  <si>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</si>
  <si>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</si>
  <si>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</si>
  <si>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</si>
  <si>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</si>
  <si>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</si>
  <si>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</si>
  <si>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</si>
  <si>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</si>
  <si>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</si>
  <si>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</si>
  <si>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</si>
  <si>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</si>
  <si>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</si>
  <si>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</si>
  <si>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</si>
  <si>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</si>
  <si>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</si>
  <si>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</si>
  <si>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</si>
  <si>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</si>
  <si>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</si>
  <si>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</si>
  <si>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</si>
  <si>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</si>
  <si>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</si>
  <si>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</si>
  <si>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</si>
  <si>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</si>
  <si>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</si>
  <si>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</si>
  <si>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</si>
  <si>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</si>
  <si>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</si>
  <si>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</si>
  <si>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</si>
  <si>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</si>
  <si>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</si>
  <si>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</si>
  <si>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</si>
  <si>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</si>
  <si>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</si>
  <si>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</si>
  <si>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</si>
  <si>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</si>
  <si>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</si>
  <si>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</si>
  <si>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</si>
  <si>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</si>
  <si>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</si>
  <si>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</si>
  <si>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</si>
  <si>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</si>
  <si>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</si>
  <si>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</si>
  <si>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</si>
  <si>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</si>
  <si>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</si>
  <si>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</si>
  <si>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</si>
  <si>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</si>
  <si>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</si>
  <si>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</si>
  <si>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</si>
  <si>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</si>
  <si>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</si>
  <si>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</si>
  <si>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</si>
  <si>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</si>
  <si>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</si>
  <si>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</si>
  <si>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</si>
  <si>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</si>
  <si>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</si>
  <si>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</si>
  <si>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</si>
  <si>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</si>
  <si>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</si>
  <si>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</si>
  <si>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</si>
  <si>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</si>
  <si>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</si>
  <si>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</si>
  <si>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</si>
  <si>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</si>
  <si>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</si>
  <si>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</si>
  <si>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</si>
  <si>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</si>
  <si>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</si>
  <si>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</si>
  <si>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</si>
  <si>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</si>
  <si>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</si>
  <si>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</si>
  <si>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</si>
  <si>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</si>
  <si>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</si>
  <si>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</si>
  <si>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</si>
  <si>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</si>
  <si>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</si>
  <si>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</si>
  <si>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</si>
  <si>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</si>
  <si>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</si>
  <si>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</si>
  <si>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</si>
  <si>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</si>
  <si>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</si>
  <si>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</si>
  <si>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</si>
  <si>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</si>
  <si>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</si>
  <si>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</si>
  <si>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</si>
  <si>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</si>
  <si>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</si>
  <si>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</si>
  <si>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</si>
  <si>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</si>
  <si>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</si>
  <si>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</si>
  <si>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</si>
  <si>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</si>
  <si>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</si>
  <si>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</si>
  <si>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</si>
  <si>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</si>
  <si>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</si>
  <si>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</si>
  <si>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</si>
  <si>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</si>
  <si>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</si>
  <si>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</si>
  <si>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</si>
  <si>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</si>
  <si>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</si>
  <si>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</si>
  <si>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</si>
  <si>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</si>
  <si>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</si>
  <si>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</si>
  <si>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</si>
  <si>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</si>
  <si>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</si>
  <si>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</si>
  <si>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</si>
  <si>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</si>
  <si>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</si>
  <si>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</si>
  <si>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</si>
  <si>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</si>
  <si>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</si>
  <si>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</si>
  <si>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</si>
  <si>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</si>
  <si>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</si>
  <si>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</si>
  <si>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</si>
  <si>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</si>
  <si>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</si>
  <si>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</si>
  <si>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</si>
  <si>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</si>
  <si>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</si>
  <si>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</si>
  <si>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</si>
  <si>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</si>
  <si>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</si>
  <si>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</si>
  <si>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</si>
  <si>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</si>
  <si>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</si>
  <si>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</si>
  <si>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</si>
  <si>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</si>
  <si>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</si>
  <si>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</si>
  <si>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</si>
  <si>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</si>
  <si>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</si>
  <si>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</si>
  <si>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</si>
  <si>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</si>
  <si>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</si>
  <si>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</si>
  <si>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</si>
  <si>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</si>
  <si>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</si>
  <si>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</si>
  <si>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</si>
  <si>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</si>
  <si>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</si>
  <si>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</si>
  <si>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</si>
  <si>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</si>
  <si>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</si>
  <si>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</si>
  <si>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</si>
  <si>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</si>
  <si>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</si>
  <si>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</si>
  <si>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</si>
  <si>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</si>
  <si>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</si>
  <si>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</si>
  <si>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</si>
  <si>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</si>
  <si>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</si>
  <si>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</si>
  <si>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</si>
  <si>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</si>
  <si>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</si>
  <si>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</si>
  <si>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</si>
  <si>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</si>
  <si>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</si>
  <si>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</si>
  <si>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</si>
  <si>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</si>
  <si>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</si>
  <si>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</si>
  <si>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</si>
  <si>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</si>
  <si>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</si>
  <si>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</si>
  <si>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</si>
  <si>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</si>
  <si>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</si>
  <si>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</si>
  <si>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</si>
  <si>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</si>
  <si>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</si>
  <si>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</si>
  <si>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</si>
  <si>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</si>
  <si>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</si>
  <si>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</si>
  <si>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</si>
  <si>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</si>
  <si>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</si>
  <si>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</si>
  <si>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</si>
  <si>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</si>
  <si>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</si>
  <si>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</si>
  <si>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</si>
  <si>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</si>
  <si>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</si>
  <si>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</si>
  <si>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</si>
  <si>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</si>
  <si>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</si>
  <si>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</si>
  <si>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</si>
  <si>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</si>
  <si>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</si>
  <si>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</si>
  <si>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</si>
  <si>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</si>
  <si>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</si>
  <si>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</si>
  <si>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</si>
  <si>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</si>
  <si>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</si>
  <si>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</si>
  <si>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</si>
  <si>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</si>
  <si>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</si>
  <si>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</si>
  <si>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</si>
  <si>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</si>
  <si>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</si>
  <si>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</si>
  <si>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</si>
  <si>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</si>
  <si>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</si>
  <si>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</si>
  <si>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</si>
  <si>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</si>
  <si>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</si>
  <si>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</si>
  <si>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</si>
  <si>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</si>
  <si>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</si>
  <si>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</si>
  <si>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</si>
  <si>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</si>
  <si>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</si>
  <si>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</si>
  <si>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</si>
  <si>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</si>
  <si>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</si>
  <si>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</si>
  <si>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</si>
  <si>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</si>
  <si>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</si>
  <si>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</si>
  <si>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</si>
  <si>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</si>
  <si>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</si>
  <si>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</si>
  <si>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</si>
  <si>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</si>
  <si>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</si>
  <si>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</si>
  <si>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</si>
  <si>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</si>
  <si>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</si>
  <si>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</si>
  <si>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</si>
  <si>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</si>
  <si>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</si>
  <si>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</si>
  <si>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</si>
  <si>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</si>
  <si>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</si>
  <si>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</si>
  <si>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</si>
  <si>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</si>
  <si>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</si>
  <si>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</si>
  <si>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</si>
  <si>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</si>
  <si>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</si>
  <si>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</si>
  <si>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</si>
  <si>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</si>
  <si>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</si>
  <si>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</si>
  <si>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</si>
  <si>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</si>
  <si>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</si>
  <si>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</si>
  <si>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</si>
  <si>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</si>
  <si>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</si>
  <si>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</si>
  <si>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</si>
  <si>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</si>
  <si>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</si>
  <si>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</si>
  <si>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</si>
  <si>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</si>
  <si>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</si>
  <si>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</si>
  <si>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</si>
  <si>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</si>
  <si>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</si>
  <si>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</si>
  <si>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</si>
  <si>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</si>
  <si>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</si>
  <si>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</si>
  <si>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</si>
  <si>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</si>
  <si>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</si>
  <si>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</si>
  <si>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</si>
  <si>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</si>
  <si>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</si>
  <si>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</si>
  <si>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</si>
  <si>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</si>
  <si>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</si>
  <si>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</si>
  <si>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</si>
  <si>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</si>
  <si>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</si>
  <si>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</si>
  <si>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</si>
  <si>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</si>
  <si>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</si>
  <si>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</si>
  <si>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</si>
  <si>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</si>
  <si>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</si>
  <si>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</si>
  <si>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</si>
  <si>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</si>
  <si>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</si>
  <si>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</si>
  <si>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</si>
  <si>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</si>
  <si>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</si>
  <si>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</si>
  <si>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</si>
  <si>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</si>
  <si>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</si>
  <si>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</si>
  <si>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</si>
  <si>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</si>
  <si>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</si>
  <si>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</si>
  <si>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</si>
  <si>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</si>
  <si>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</si>
  <si>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</si>
  <si>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</si>
  <si>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</si>
  <si>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</si>
  <si>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</si>
  <si>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</si>
  <si>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</si>
  <si>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</si>
  <si>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</si>
  <si>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</si>
  <si>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</si>
  <si>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</si>
  <si>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</si>
  <si>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</si>
  <si>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</si>
  <si>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</si>
  <si>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</si>
  <si>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</si>
  <si>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</si>
  <si>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</si>
  <si>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</si>
  <si>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</si>
  <si>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</si>
  <si>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</si>
  <si>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</si>
  <si>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</si>
  <si>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</si>
  <si>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</si>
  <si>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</si>
  <si>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</si>
  <si>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</si>
  <si>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</si>
  <si>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</si>
  <si>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</si>
  <si>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</si>
  <si>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</si>
  <si>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</si>
  <si>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</si>
  <si>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</si>
  <si>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</si>
  <si>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</si>
  <si>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</si>
  <si>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</si>
  <si>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</si>
  <si>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</si>
  <si>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</si>
  <si>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</si>
  <si>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</si>
  <si>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</si>
  <si>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</si>
  <si>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</si>
  <si>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</si>
  <si>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</si>
  <si>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</si>
  <si>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</si>
  <si>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</si>
  <si>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</si>
  <si>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</si>
  <si>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</si>
  <si>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</si>
  <si>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</si>
  <si>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</si>
  <si>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</si>
  <si>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</si>
  <si>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</si>
  <si>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</si>
  <si>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</si>
  <si>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</si>
  <si>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</si>
  <si>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</si>
  <si>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</si>
  <si>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</si>
  <si>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</si>
  <si>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</si>
  <si>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</si>
  <si>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</si>
  <si>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</si>
  <si>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</si>
  <si>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</si>
  <si>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</si>
  <si>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</si>
  <si>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</si>
  <si>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</si>
  <si>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</si>
  <si>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</si>
  <si>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</si>
  <si>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</si>
  <si>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</si>
  <si>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</si>
  <si>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</si>
  <si>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</si>
  <si>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</si>
  <si>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</si>
  <si>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</si>
  <si>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</si>
  <si>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</si>
  <si>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</si>
  <si>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</si>
  <si>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</si>
  <si>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</si>
  <si>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</si>
  <si>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</si>
  <si>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</si>
  <si>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</si>
  <si>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</si>
  <si>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</si>
  <si>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</si>
  <si>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</si>
  <si>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</si>
  <si>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</si>
  <si>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</si>
  <si>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</si>
  <si>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</si>
  <si>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</si>
  <si>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</si>
  <si>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</si>
  <si>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</si>
  <si>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</si>
  <si>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</si>
  <si>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</si>
  <si>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</si>
  <si>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</si>
  <si>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</si>
  <si>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</si>
  <si>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</si>
  <si>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</si>
  <si>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</si>
  <si>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</si>
  <si>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</si>
  <si>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</si>
  <si>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</si>
  <si>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</si>
  <si>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</si>
  <si>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</si>
  <si>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</si>
  <si>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</si>
  <si>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</si>
  <si>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</si>
  <si>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</si>
  <si>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</si>
  <si>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</si>
  <si>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</si>
  <si>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</si>
  <si>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</si>
  <si>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</si>
  <si>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</si>
  <si>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</si>
  <si>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</si>
  <si>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</si>
  <si>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</si>
  <si>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</si>
  <si>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</si>
  <si>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</si>
  <si>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</si>
  <si>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</si>
  <si>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</si>
  <si>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</si>
  <si>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</si>
  <si>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</si>
  <si>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</si>
  <si>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</si>
  <si>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</si>
  <si>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</si>
  <si>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</si>
  <si>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</si>
  <si>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</si>
  <si>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</si>
  <si>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</si>
  <si>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</si>
  <si>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</si>
  <si>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</si>
  <si>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</si>
  <si>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</si>
  <si>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</si>
  <si>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</si>
  <si>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</si>
  <si>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</si>
  <si>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</si>
  <si>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</si>
  <si>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</si>
  <si>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</si>
  <si>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</si>
  <si>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</si>
  <si>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</si>
  <si>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</si>
  <si>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</si>
  <si>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</si>
  <si>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</si>
  <si>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</si>
  <si>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</si>
  <si>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</si>
  <si>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</si>
  <si>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</si>
  <si>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</si>
  <si>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</si>
  <si>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</si>
  <si>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</si>
  <si>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</si>
  <si>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</si>
  <si>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</si>
  <si>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</si>
  <si>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</si>
  <si>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</si>
  <si>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</si>
  <si>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</si>
  <si>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</si>
  <si>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</si>
  <si>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</si>
  <si>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</si>
  <si>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</si>
  <si>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</si>
  <si>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</si>
  <si>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</si>
  <si>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</si>
  <si>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</si>
  <si>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</si>
  <si>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</si>
  <si>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</si>
  <si>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</si>
  <si>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</si>
  <si>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</si>
  <si>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</si>
  <si>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</si>
  <si>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</si>
  <si>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</si>
  <si>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</si>
  <si>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</si>
  <si>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</si>
  <si>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</si>
  <si>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</si>
  <si>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</si>
  <si>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</si>
  <si>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</si>
  <si>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</si>
  <si>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</si>
  <si>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</si>
  <si>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</si>
  <si>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</si>
  <si>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</si>
  <si>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</si>
  <si>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</si>
  <si>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</si>
  <si>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</si>
  <si>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</si>
  <si>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</si>
  <si>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</si>
  <si>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</si>
  <si>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</si>
  <si>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</si>
  <si>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</si>
  <si>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</si>
  <si>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</si>
  <si>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</si>
  <si>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</si>
  <si>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</si>
  <si>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</si>
  <si>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</si>
  <si>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</si>
  <si>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</si>
  <si>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</si>
  <si>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</si>
  <si>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</si>
  <si>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</si>
  <si>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</si>
  <si>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</si>
  <si>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</si>
  <si>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</si>
  <si>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</si>
  <si>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</si>
  <si>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</si>
  <si>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</si>
  <si>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</si>
  <si>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</si>
  <si>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</si>
  <si>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</si>
  <si>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</si>
  <si>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</si>
  <si>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</si>
  <si>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</si>
  <si>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</si>
  <si>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</si>
  <si>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</si>
  <si>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</si>
  <si>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</si>
  <si>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</si>
  <si>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</si>
  <si>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</si>
  <si>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</si>
  <si>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</si>
  <si>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</si>
  <si>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</si>
  <si>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</si>
  <si>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</si>
  <si>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</si>
  <si>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</si>
  <si>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</si>
  <si>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</si>
  <si>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</si>
  <si>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</si>
  <si>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</si>
  <si>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</si>
  <si>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</si>
  <si>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</si>
  <si>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</si>
  <si>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</si>
  <si>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</si>
  <si>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</si>
  <si>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</si>
  <si>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</si>
  <si>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</si>
  <si>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</si>
  <si>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</si>
  <si>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</si>
  <si>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</si>
  <si>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</si>
  <si>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</si>
  <si>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</si>
  <si>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</si>
  <si>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</si>
  <si>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</si>
  <si>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</si>
  <si>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</si>
  <si>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</si>
  <si>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</si>
  <si>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</si>
  <si>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</si>
  <si>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</si>
  <si>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</si>
  <si>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</si>
  <si>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</si>
  <si>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</si>
  <si>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</si>
  <si>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</si>
  <si>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</si>
  <si>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</si>
  <si>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</si>
  <si>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</si>
  <si>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</si>
  <si>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</si>
  <si>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</si>
  <si>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</si>
  <si>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</si>
  <si>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</si>
  <si>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</si>
  <si>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</si>
  <si>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</si>
  <si>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</si>
  <si>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</si>
  <si>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</si>
  <si>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</si>
  <si>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</si>
  <si>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</si>
  <si>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</si>
  <si>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</si>
  <si>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</si>
  <si>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</si>
  <si>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</si>
  <si>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</si>
  <si>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</si>
  <si>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</si>
  <si>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</si>
  <si>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</si>
  <si>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</si>
  <si>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</si>
  <si>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</si>
  <si>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</si>
  <si>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</si>
  <si>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</si>
  <si>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</si>
  <si>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</si>
  <si>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</si>
  <si>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</si>
  <si>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</si>
  <si>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</si>
  <si>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</si>
  <si>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</si>
  <si>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</si>
  <si>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</si>
  <si>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</si>
  <si>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</si>
  <si>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</si>
  <si>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</si>
  <si>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</si>
  <si>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</si>
  <si>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</si>
  <si>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</si>
  <si>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</si>
  <si>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</si>
  <si>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</si>
  <si>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</si>
  <si>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</si>
  <si>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</si>
  <si>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</si>
  <si>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</si>
  <si>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</si>
  <si>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</si>
  <si>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</si>
  <si>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</si>
  <si>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</si>
  <si>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</si>
  <si>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</si>
  <si>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</si>
  <si>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</si>
  <si>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</si>
  <si>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</si>
  <si>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</si>
  <si>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</si>
  <si>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</si>
  <si>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</si>
  <si>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</si>
  <si>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</si>
  <si>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</si>
  <si>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</si>
  <si>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</si>
  <si>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</si>
  <si>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</si>
  <si>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</si>
  <si>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</si>
  <si>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</si>
  <si>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</si>
  <si>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</si>
  <si>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</si>
  <si>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</si>
  <si>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</si>
  <si>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</si>
  <si>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</si>
  <si>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</si>
  <si>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</si>
  <si>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</si>
  <si>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</si>
  <si>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</si>
  <si>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</si>
  <si>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</si>
  <si>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</si>
  <si>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</si>
  <si>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</si>
  <si>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</si>
  <si>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</si>
  <si>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</si>
  <si>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</si>
  <si>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</si>
  <si>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</si>
  <si>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</si>
  <si>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</si>
  <si>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</si>
  <si>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</si>
  <si>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</si>
  <si>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</si>
  <si>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</si>
  <si>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</si>
  <si>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</si>
  <si>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</si>
  <si>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</si>
  <si>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</si>
  <si>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</si>
  <si>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</si>
  <si>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</si>
  <si>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</si>
  <si>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</si>
  <si>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</si>
  <si>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</si>
  <si>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</si>
  <si>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</si>
  <si>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</si>
  <si>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</si>
  <si>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</si>
  <si>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</si>
  <si>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</si>
  <si>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</si>
  <si>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</si>
  <si>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</si>
  <si>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</si>
  <si>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</si>
  <si>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</si>
  <si>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</si>
  <si>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</si>
  <si>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</si>
  <si>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</si>
  <si>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</si>
  <si>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</si>
  <si>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</si>
  <si>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</si>
  <si>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</si>
  <si>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</si>
  <si>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</si>
  <si>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</si>
  <si>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</si>
  <si>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</si>
  <si>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</si>
  <si>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</si>
  <si>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</si>
  <si>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</si>
  <si>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</si>
  <si>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</si>
  <si>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</si>
  <si>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</si>
  <si>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</si>
  <si>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</si>
  <si>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</si>
  <si>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</si>
  <si>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</si>
  <si>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</si>
  <si>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</si>
  <si>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</si>
  <si>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</si>
  <si>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</si>
  <si>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</si>
  <si>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</si>
  <si>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</si>
  <si>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</si>
  <si>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</si>
  <si>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</si>
  <si>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</si>
  <si>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</si>
  <si>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</si>
  <si>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</si>
  <si>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</si>
  <si>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</si>
  <si>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</si>
  <si>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</si>
  <si>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</si>
  <si>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</si>
  <si>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</si>
  <si>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</si>
  <si>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</si>
  <si>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</si>
  <si>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</si>
  <si>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</si>
  <si>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</si>
  <si>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</si>
  <si>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</si>
  <si>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</si>
  <si>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</si>
  <si>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</si>
  <si>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</si>
  <si>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</si>
  <si>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</si>
  <si>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</si>
  <si>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</si>
  <si>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</si>
  <si>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</si>
  <si>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</si>
  <si>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</si>
  <si>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</si>
  <si>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</si>
  <si>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</si>
  <si>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</si>
  <si>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</si>
  <si>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</si>
  <si>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</si>
  <si>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</si>
  <si>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</si>
  <si>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</si>
  <si>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</si>
  <si>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</si>
  <si>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</si>
  <si>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</si>
  <si>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</si>
  <si>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</si>
  <si>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</si>
  <si>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</si>
  <si>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</si>
  <si>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</si>
  <si>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</si>
  <si>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</si>
  <si>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</si>
  <si>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</si>
  <si>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</si>
  <si>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</si>
  <si>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</si>
  <si>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</si>
  <si>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</si>
  <si>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</si>
  <si>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</si>
  <si>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</si>
  <si>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</si>
  <si>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</si>
  <si>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</si>
  <si>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</si>
  <si>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</si>
  <si>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</si>
  <si>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</si>
  <si>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</si>
  <si>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</si>
  <si>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</si>
  <si>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</si>
  <si>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</si>
  <si>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</si>
  <si>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</si>
  <si>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</si>
  <si>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</si>
  <si>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</si>
  <si>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</si>
  <si>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</si>
  <si>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</si>
  <si>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</si>
  <si>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</si>
  <si>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</si>
  <si>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</si>
  <si>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</si>
  <si>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</si>
  <si>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</si>
  <si>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</si>
  <si>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</si>
  <si>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</si>
  <si>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</si>
  <si>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</si>
  <si>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</si>
  <si>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</si>
  <si>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</si>
  <si>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</si>
  <si>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</si>
  <si>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</si>
  <si>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</si>
  <si>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</si>
  <si>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</si>
  <si>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</si>
  <si>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</si>
  <si>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</si>
  <si>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</si>
  <si>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</si>
  <si>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</si>
  <si>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</si>
  <si>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</si>
  <si>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</si>
  <si>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</si>
  <si>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</si>
  <si>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</si>
  <si>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</si>
  <si>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</si>
  <si>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</si>
  <si>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</si>
  <si>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</si>
  <si>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</si>
  <si>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</si>
  <si>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</si>
  <si>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</si>
  <si>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</si>
  <si>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</si>
  <si>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</si>
  <si>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</si>
  <si>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</si>
  <si>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</si>
  <si>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</si>
  <si>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</si>
  <si>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</si>
  <si>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</si>
  <si>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</si>
  <si>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</si>
  <si>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</si>
  <si>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</si>
  <si>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</si>
  <si>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</si>
  <si>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</si>
  <si>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</si>
  <si>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</si>
  <si>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</si>
  <si>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</si>
  <si>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</si>
  <si>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</si>
  <si>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</si>
  <si>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</si>
  <si>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</si>
  <si>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</si>
  <si>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</si>
  <si>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</si>
  <si>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</si>
  <si>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</si>
  <si>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</si>
  <si>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</si>
  <si>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</si>
  <si>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</si>
  <si>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</si>
  <si>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</si>
  <si>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</si>
  <si>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</si>
  <si>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</si>
  <si>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</si>
  <si>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</si>
  <si>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</si>
  <si>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</si>
  <si>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</si>
  <si>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</si>
  <si>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</si>
  <si>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</si>
  <si>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</si>
  <si>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</si>
  <si>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</si>
  <si>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</si>
  <si>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</si>
  <si>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</si>
  <si>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</si>
  <si>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</si>
  <si>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</si>
  <si>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</si>
  <si>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</si>
  <si>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</si>
  <si>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</si>
  <si>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</si>
  <si>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</si>
  <si>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</si>
  <si>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</si>
  <si>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</si>
  <si>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</si>
  <si>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</si>
  <si>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</si>
  <si>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</si>
  <si>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</si>
  <si>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</si>
  <si>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</si>
  <si>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</si>
  <si>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</si>
  <si>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</si>
  <si>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</si>
  <si>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</si>
  <si>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</si>
  <si>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</si>
  <si>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</si>
  <si>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</si>
  <si>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</si>
  <si>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</si>
  <si>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</si>
  <si>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</si>
  <si>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</si>
  <si>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</si>
  <si>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</si>
  <si>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</si>
  <si>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</si>
  <si>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</si>
  <si>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</si>
  <si>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</si>
  <si>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</si>
  <si>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</si>
  <si>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</si>
  <si>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</si>
  <si>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</si>
  <si>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</si>
  <si>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</si>
  <si>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</si>
  <si>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</si>
  <si>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</si>
  <si>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</si>
  <si>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</si>
  <si>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</si>
  <si>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</si>
  <si>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</si>
  <si>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</si>
  <si>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</si>
  <si>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</si>
  <si>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</si>
  <si>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</si>
  <si>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</si>
  <si>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</si>
  <si>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</si>
  <si>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</si>
  <si>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</si>
  <si>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</si>
  <si>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</si>
  <si>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</si>
  <si>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</si>
  <si>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</si>
  <si>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</si>
  <si>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</si>
  <si>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</si>
  <si>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</si>
  <si>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</si>
  <si>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</si>
  <si>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</si>
  <si>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</si>
  <si>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</si>
  <si>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</si>
  <si>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</si>
  <si>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</si>
  <si>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</si>
  <si>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</si>
  <si>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</si>
  <si>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</si>
  <si>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</si>
  <si>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</si>
  <si>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</si>
  <si>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</si>
  <si>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</si>
  <si>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</si>
  <si>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</si>
  <si>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</si>
  <si>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</si>
  <si>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</si>
  <si>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</si>
  <si>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</si>
  <si>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</si>
  <si>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</si>
  <si>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</si>
  <si>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</si>
  <si>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</si>
  <si>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</si>
  <si>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</si>
  <si>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</si>
  <si>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</si>
  <si>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</si>
  <si>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</si>
  <si>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</si>
  <si>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</si>
  <si>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</si>
  <si>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</si>
  <si>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</si>
  <si>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</si>
  <si>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</si>
  <si>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</si>
  <si>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</si>
  <si>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</si>
  <si>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</si>
  <si>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</si>
  <si>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</si>
  <si>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</si>
  <si>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</si>
  <si>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</si>
  <si>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</si>
  <si>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</si>
  <si>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</si>
  <si>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</si>
  <si>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</si>
  <si>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</si>
  <si>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</si>
  <si>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</si>
  <si>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</si>
  <si>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</si>
  <si>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</si>
  <si>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</si>
  <si>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</si>
  <si>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</si>
  <si>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</si>
  <si>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</si>
  <si>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</si>
  <si>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</si>
  <si>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</si>
  <si>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</si>
  <si>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</si>
  <si>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</si>
  <si>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</si>
  <si>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</si>
  <si>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</si>
  <si>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</si>
  <si>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</si>
  <si>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</si>
  <si>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</si>
  <si>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</si>
  <si>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</si>
  <si>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</si>
  <si>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</si>
  <si>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</si>
  <si>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</si>
  <si>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</si>
  <si>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</si>
  <si>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</si>
  <si>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</si>
  <si>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</si>
  <si>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</si>
  <si>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</si>
  <si>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</si>
  <si>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</si>
  <si>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</si>
  <si>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</si>
  <si>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</si>
  <si>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</si>
  <si>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</si>
  <si>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</si>
  <si>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</si>
  <si>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</si>
  <si>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</si>
  <si>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</si>
  <si>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</si>
  <si>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</si>
  <si>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</si>
  <si>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</si>
  <si>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</si>
  <si>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</si>
  <si>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</si>
  <si>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</si>
  <si>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</si>
  <si>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</si>
  <si>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</si>
  <si>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</si>
  <si>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</si>
  <si>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</si>
  <si>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</si>
  <si>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</si>
  <si>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</si>
  <si>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</si>
  <si>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</si>
  <si>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</si>
  <si>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</si>
  <si>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</si>
  <si>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</si>
  <si>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</si>
  <si>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</si>
  <si>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</si>
  <si>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</si>
  <si>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</si>
  <si>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</si>
  <si>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</si>
  <si>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</si>
  <si>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</si>
  <si>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</si>
  <si>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</si>
  <si>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</si>
  <si>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</si>
  <si>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</si>
  <si>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</si>
  <si>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</si>
  <si>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</si>
  <si>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</si>
  <si>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</si>
  <si>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</si>
  <si>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</si>
  <si>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</si>
  <si>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</si>
  <si>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</si>
  <si>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</si>
  <si>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</si>
  <si>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</si>
  <si>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</si>
  <si>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</si>
  <si>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</si>
  <si>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</si>
  <si>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</si>
  <si>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</si>
  <si>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</si>
  <si>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</si>
  <si>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</si>
  <si>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</si>
  <si>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</si>
  <si>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</si>
  <si>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</si>
  <si>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</si>
  <si>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</si>
  <si>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</si>
  <si>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</si>
  <si>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</si>
  <si>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</si>
  <si>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</si>
  <si>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</si>
  <si>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</si>
  <si>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</si>
  <si>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</si>
  <si>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</si>
  <si>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</si>
  <si>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</si>
  <si>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</si>
  <si>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</si>
  <si>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</si>
  <si>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</si>
  <si>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</si>
  <si>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</si>
  <si>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</si>
  <si>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</si>
  <si>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</si>
  <si>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</si>
  <si>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</si>
  <si>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</si>
  <si>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</si>
  <si>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</si>
  <si>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</si>
  <si>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</si>
  <si>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</si>
  <si>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</si>
  <si>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</si>
  <si>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</si>
  <si>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</si>
  <si>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</si>
  <si>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</si>
  <si>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</si>
  <si>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</si>
  <si>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</si>
  <si>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</si>
  <si>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</si>
  <si>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</si>
  <si>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</si>
  <si>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</si>
  <si>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</si>
  <si>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</si>
  <si>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</si>
  <si>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</si>
  <si>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</si>
  <si>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</si>
  <si>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</si>
  <si>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</si>
  <si>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</si>
  <si>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</si>
  <si>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</si>
  <si>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</si>
  <si>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</si>
  <si>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</si>
  <si>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</si>
  <si>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</si>
  <si>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</si>
  <si>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</si>
  <si>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</si>
  <si>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</si>
  <si>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</si>
  <si>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</si>
  <si>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</si>
  <si>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</si>
  <si>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</si>
  <si>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</si>
  <si>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</si>
  <si>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</si>
  <si>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</si>
  <si>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</si>
  <si>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</si>
  <si>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</si>
  <si>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</si>
  <si>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</si>
  <si>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</si>
  <si>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</si>
  <si>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</si>
  <si>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</si>
  <si>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</si>
  <si>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</si>
  <si>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</si>
  <si>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</si>
  <si>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</si>
  <si>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</si>
  <si>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</si>
  <si>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</si>
  <si>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</si>
  <si>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</si>
  <si>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</si>
  <si>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</si>
  <si>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</si>
  <si>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</si>
  <si>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</si>
  <si>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</si>
  <si>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</si>
  <si>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</si>
  <si>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</si>
  <si>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</si>
  <si>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</si>
  <si>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</si>
  <si>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</si>
  <si>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</si>
  <si>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</si>
  <si>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</si>
  <si>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</si>
  <si>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</si>
  <si>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</si>
  <si>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</si>
  <si>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</si>
  <si>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</si>
  <si>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</si>
  <si>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</si>
  <si>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</si>
  <si>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</si>
  <si>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</si>
  <si>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</si>
  <si>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</si>
  <si>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</si>
  <si>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</si>
  <si>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</si>
  <si>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</si>
  <si>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</si>
  <si>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</si>
  <si>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</si>
  <si>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</si>
  <si>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</si>
  <si>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</si>
  <si>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</si>
  <si>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</si>
  <si>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</si>
  <si>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</si>
  <si>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</si>
  <si>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</si>
  <si>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</si>
  <si>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</si>
  <si>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</si>
  <si>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</si>
  <si>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</si>
  <si>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</si>
  <si>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</si>
  <si>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</si>
  <si>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</si>
  <si>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</si>
  <si>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</si>
  <si>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</si>
  <si>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</si>
  <si>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</si>
  <si>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</si>
  <si>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</si>
  <si>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</si>
  <si>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</si>
  <si>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</si>
  <si>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</si>
  <si>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</si>
  <si>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</si>
  <si>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</si>
  <si>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</si>
  <si>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</si>
  <si>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</si>
  <si>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</si>
  <si>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</si>
  <si>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</si>
  <si>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</si>
  <si>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</si>
  <si>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</si>
  <si>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</si>
  <si>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</si>
  <si>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</si>
  <si>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</si>
  <si>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</si>
  <si>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</si>
  <si>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</si>
  <si>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</si>
  <si>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</si>
  <si>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</si>
  <si>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</si>
  <si>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</si>
  <si>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</si>
  <si>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</si>
  <si>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</si>
  <si>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</si>
  <si>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</si>
  <si>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</si>
  <si>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</si>
  <si>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</si>
  <si>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</si>
  <si>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</si>
  <si>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</si>
  <si>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</si>
  <si>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</si>
  <si>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</si>
  <si>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</si>
  <si>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</si>
  <si>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</si>
  <si>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</si>
  <si>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</si>
  <si>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</si>
  <si>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</si>
  <si>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</si>
  <si>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</si>
  <si>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</si>
  <si>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</si>
  <si>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</si>
  <si>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</si>
  <si>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</si>
  <si>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</si>
  <si>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</si>
  <si>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</si>
  <si>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</si>
  <si>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</si>
  <si>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</si>
  <si>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</si>
  <si>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</si>
  <si>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</si>
  <si>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</si>
  <si>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</si>
  <si>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</si>
  <si>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</si>
  <si>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</si>
  <si>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</si>
  <si>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</si>
  <si>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</si>
  <si>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</si>
  <si>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</si>
  <si>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</si>
  <si>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</si>
  <si>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</si>
  <si>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</si>
  <si>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</si>
  <si>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</si>
  <si>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</si>
  <si>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</si>
  <si>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</si>
  <si>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</si>
  <si>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</si>
  <si>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</si>
  <si>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</si>
  <si>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</si>
  <si>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</si>
  <si>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</si>
  <si>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</si>
  <si>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</si>
  <si>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</si>
  <si>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</si>
  <si>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</si>
  <si>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</si>
  <si>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</si>
  <si>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</si>
  <si>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</si>
  <si>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</si>
  <si>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</si>
  <si>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</si>
  <si>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</si>
  <si>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</si>
  <si>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</si>
  <si>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</si>
  <si>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</si>
  <si>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</si>
  <si>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</si>
  <si>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</si>
  <si>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</si>
  <si>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</si>
  <si>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</si>
  <si>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</si>
  <si>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</si>
  <si>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</si>
  <si>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</si>
  <si>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</si>
  <si>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</si>
  <si>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</si>
  <si>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</si>
  <si>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</si>
  <si>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</si>
  <si>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</si>
  <si>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</si>
  <si>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</si>
  <si>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</si>
  <si>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</si>
  <si>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</si>
  <si>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</si>
  <si>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</si>
  <si>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</si>
  <si>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</si>
  <si>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</si>
  <si>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</si>
  <si>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</si>
  <si>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</si>
  <si>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</si>
  <si>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</si>
  <si>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</si>
  <si>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</si>
  <si>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</si>
  <si>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</si>
  <si>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</si>
  <si>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</si>
  <si>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</si>
  <si>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</si>
  <si>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</si>
  <si>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</si>
  <si>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</si>
  <si>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</si>
  <si>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</si>
  <si>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</si>
  <si>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</si>
  <si>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</si>
  <si>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</si>
  <si>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</si>
  <si>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</si>
  <si>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</si>
  <si>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</si>
  <si>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</si>
  <si>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</si>
  <si>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</si>
  <si>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</si>
  <si>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</si>
  <si>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</si>
  <si>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</si>
  <si>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</si>
  <si>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</si>
  <si>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</si>
  <si>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</si>
  <si>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</si>
  <si>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</si>
  <si>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</si>
  <si>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</si>
  <si>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</si>
  <si>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</si>
  <si>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</si>
  <si>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</si>
  <si>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</si>
  <si>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</si>
  <si>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</si>
  <si>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</si>
  <si>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</si>
  <si>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</si>
  <si>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</si>
  <si>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</si>
  <si>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</si>
  <si>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</si>
  <si>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</si>
  <si>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</si>
  <si>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</si>
  <si>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</si>
  <si>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</si>
  <si>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</si>
  <si>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</si>
  <si>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</si>
  <si>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</si>
  <si>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</si>
  <si>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</si>
  <si>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</si>
  <si>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</si>
  <si>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</si>
  <si>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</si>
  <si>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</si>
  <si>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</si>
  <si>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</si>
  <si>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</si>
  <si>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</si>
  <si>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</si>
  <si>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</si>
  <si>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</si>
  <si>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</si>
  <si>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</si>
  <si>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</si>
  <si>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</si>
  <si>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</si>
  <si>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</si>
  <si>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</si>
  <si>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</si>
  <si>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</si>
  <si>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</si>
  <si>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</si>
  <si>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</si>
  <si>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</si>
  <si>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</si>
  <si>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</si>
  <si>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</si>
  <si>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</si>
  <si>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</si>
  <si>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</si>
  <si>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</si>
  <si>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</si>
  <si>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</si>
  <si>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</si>
  <si>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</si>
  <si>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</si>
  <si>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</si>
  <si>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</si>
  <si>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</si>
  <si>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</si>
  <si>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</si>
  <si>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</si>
  <si>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</si>
  <si>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</si>
  <si>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</si>
  <si>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</si>
  <si>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</si>
  <si>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</si>
  <si>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</si>
  <si>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</si>
  <si>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</si>
  <si>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</si>
  <si>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</si>
  <si>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</si>
  <si>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</si>
  <si>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</si>
  <si>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</si>
  <si>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</si>
  <si>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</si>
  <si>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</si>
  <si>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</si>
  <si>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</si>
  <si>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</si>
  <si>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</si>
  <si>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</si>
  <si>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</si>
  <si>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</si>
  <si>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</si>
  <si>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</si>
  <si>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</si>
  <si>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</si>
  <si>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</si>
  <si>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</si>
  <si>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</si>
  <si>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UNIÓN TEMPORAL</t>
  </si>
  <si>
    <t>POR EL DESARROLLO DE LA NIÑEZ COLOMBIANA</t>
  </si>
  <si>
    <t>COMFACESAR</t>
  </si>
  <si>
    <t>Municipio de La Jagua de Ibirico</t>
  </si>
  <si>
    <t>Colegio San Agustin</t>
  </si>
  <si>
    <t>Municipio de Valledupar</t>
  </si>
  <si>
    <t>120</t>
  </si>
  <si>
    <t>174</t>
  </si>
  <si>
    <t>216</t>
  </si>
  <si>
    <t>001</t>
  </si>
  <si>
    <t>081</t>
  </si>
  <si>
    <t>21/01/2014</t>
  </si>
  <si>
    <t>22/12/2014</t>
  </si>
  <si>
    <t>109</t>
  </si>
  <si>
    <t>03/02/2015</t>
  </si>
  <si>
    <t>22/12/2015</t>
  </si>
  <si>
    <t>077</t>
  </si>
  <si>
    <t>29/02/2016</t>
  </si>
  <si>
    <t>23/12/2016</t>
  </si>
  <si>
    <t>102</t>
  </si>
  <si>
    <t>27/02/2017</t>
  </si>
  <si>
    <t>22/12/2017</t>
  </si>
  <si>
    <t>192</t>
  </si>
  <si>
    <t>29/06/2018</t>
  </si>
  <si>
    <t>21/12/2018</t>
  </si>
  <si>
    <t>236</t>
  </si>
  <si>
    <t>08/05/2019</t>
  </si>
  <si>
    <t>23/12/2019</t>
  </si>
  <si>
    <t>401</t>
  </si>
  <si>
    <t>02/06/2016</t>
  </si>
  <si>
    <t>15/12/2016</t>
  </si>
  <si>
    <t>06/02/2015</t>
  </si>
  <si>
    <t>17/11/2015</t>
  </si>
  <si>
    <t>10/02/2014</t>
  </si>
  <si>
    <t>31/10/2014</t>
  </si>
  <si>
    <t>18/01/2016</t>
  </si>
  <si>
    <t>30/11/2016</t>
  </si>
  <si>
    <t>23/01/2017</t>
  </si>
  <si>
    <t>01/12/2017</t>
  </si>
  <si>
    <t>29/01/2018</t>
  </si>
  <si>
    <t>30/11/2018</t>
  </si>
  <si>
    <t>910</t>
  </si>
  <si>
    <t>11/09/2017</t>
  </si>
  <si>
    <t>25/12/2017</t>
  </si>
  <si>
    <t>916</t>
  </si>
  <si>
    <t>22/03/2018</t>
  </si>
  <si>
    <t>6/12/2018</t>
  </si>
  <si>
    <t>Efectuar la ejecucion del programa de acompañamiento en el municipio de Becerril y a 47 Hogares Comunitarios del ICBF, previamente definidos por COMFACESAR , prestandoles atencion integral em el area de la salud, nutricion, actividades pedagogicas, desarrollo psicosocial y actividades con la familia, niños, niñas y madres jardineras.</t>
  </si>
  <si>
    <t>Desarrollo de talleres psicologicos a las madrees comunitarias y usuarias de los 46 Hogares comunitarios ubicados en el municipio de Becerril</t>
  </si>
  <si>
    <t>Ejecutar el programa que tiene por objeto desarrollo de talleres psicologicos a las madres comunitarias y a las madres usuarias de los 54 Hogares comunitarios ubicados en el municipio de El paso-Cesar y entrega de 702 kits dictados atraves de la Coordinacion de Programas Especiales</t>
  </si>
  <si>
    <t>Convenio de apoyo para aunar esfuerzos que garanticen la nutricio de los adultos mayores de los corregimientos de Boqueron, La Victoria de San Isidro, y los que asisten al Hogar de Paso del municipio de la Jagua de Ibirico</t>
  </si>
  <si>
    <t>Anuar esfuerzos que garanticen las nutricion de los Adultos Mayores que asisten a los comedores de los corregimientos de Boqueron, Palmita, La Victoria de San Isidro y Hogar de Paso del municipio de la Jagua de Ibirico</t>
  </si>
  <si>
    <t>Implementacion del programa de alimentacion y suministro de materail diferencial dirigido a los adultos mayores que asisten a los puntos de atencion en coregimientos y centros de vida Mis Años Dorados en la cabecera de La Jagua de Ibirico.</t>
  </si>
  <si>
    <t>suministro de alimentacion a los adultos mayores que asisten a los comedores de los corregimientos de Boqueron, Palmita, La Victoria de San Isidro y Hogar de Paso, como componentes de servcios del centro de vida del municipio de la Jagua de Ibrico</t>
  </si>
  <si>
    <t>Prestar el servicio de atencion, educacion inicial , cuidado de niños y niñas menores de 5 años. O hasta su ingreso a transicion , y a mujeres gestantes, madres en periodo de lactancia, con el fin de promover el desarrollo integral de la primera infancia con calidad, de conformidad con los lineamientos, manual operativo, las directrices, paametros y estandares establecidos por el ICBF , en el marco de la estrategia de atencion integral DE CERO A SIEMPRE</t>
  </si>
  <si>
    <t xml:space="preserve">Atecnion a la primera Infacncia a traves del apoyo profesional  de acompañamiento y fortalecimiento psicosocial, ludico y nutricional a los niños y niñas matriculados de los grados jardin y prejardin  con el obejetivo de contribuir a su formacion en educacion inicial de esta institucion educativa </t>
  </si>
  <si>
    <t>Atecnion a la primera Infacncia a traves del apoyo profesional  de acompañamiento y fortalecimiento psicosocial, ludico y nutricional a los niños y niñas matriculados de los grados jardin y prejardin  con el obejetivo de contribuir a su formacion en educa</t>
  </si>
  <si>
    <t>Prestacion de servicios para la implementacion de acciones y estrategias afirmativasorientadas a la reconstruccion y formacion de las familias en el municipio de Valledupar</t>
  </si>
  <si>
    <t>Jorge Hernan Abdala Zapata</t>
  </si>
  <si>
    <t>JORGE HERNAN ABDALA ZAPATA</t>
  </si>
  <si>
    <t>CALLE 13 # 18 04</t>
  </si>
  <si>
    <t>fundayudanos@hotmail.com</t>
  </si>
  <si>
    <t>2021-44-44001692020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</si>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</sst>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44194.662395486113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9" t="str">
        <f>HYPERLINK("#Integrante_1!A109","CAPACIDAD RESIDUAL")</f>
        <v>CAPACIDAD RESIDUAL</v>
      </c>
      <c r="F8" s="270"/>
      <c r="G8" s="27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9" t="str">
        <f>HYPERLINK("#Integrante_1!A162","TALENTO HUMANO")</f>
        <v>TALENTO HUMANO</v>
      </c>
      <c r="F9" s="270"/>
      <c r="G9" s="27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9" t="str">
        <f>HYPERLINK("#Integrante_1!F162","INFRAESTRUCTURA")</f>
        <v>INFRAESTRUCTURA</v>
      </c>
      <c r="F10" s="270"/>
      <c r="G10" s="27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696</v>
      </c>
      <c r="I15" s="32" t="s">
        <v>2629</v>
      </c>
      <c r="J15" s="110" t="s">
        <v>2637</v>
      </c>
      <c r="L15" s="266" t="s">
        <v>8</v>
      </c>
      <c r="M15" s="266"/>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v>824002211</v>
      </c>
      <c r="C20" s="5"/>
      <c r="D20" s="74"/>
      <c r="E20" s="161" t="s">
        <v>2669</v>
      </c>
      <c r="F20" s="195" t="s">
        <v>2682</v>
      </c>
      <c r="G20" s="5"/>
      <c r="H20" s="272"/>
      <c r="I20" s="150" t="s">
        <v>1154</v>
      </c>
      <c r="J20" s="151" t="s">
        <v>706</v>
      </c>
      <c r="K20" s="152">
        <v>4974551280</v>
      </c>
      <c r="L20" s="153"/>
      <c r="M20" s="153">
        <v>44561</v>
      </c>
      <c r="N20" s="136">
        <f>+(M20-L20)/30</f>
        <v>1485.3666666666666</v>
      </c>
      <c r="O20" s="139"/>
      <c r="U20" s="135"/>
      <c r="V20" s="107">
        <f ca="1">NOW()</f>
        <v>44194.662395486113</v>
      </c>
      <c r="W20" s="107">
        <f ca="1">NOW()</f>
        <v>44194.662395486113</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str">
        <f>VLOOKUP(B20,EAS!A2:B1439,2,0)</f>
        <v>ASOCIACIÓN POPULAR DE MUJERES DEL CESAR</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t="s">
        <v>2744</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c r="C48" s="114"/>
      <c r="D48" s="112"/>
      <c r="E48" s="146"/>
      <c r="F48" s="146"/>
      <c r="G48" s="173" t="str">
        <f>IF(AND(E48&lt;&gt;"",F48&lt;&gt;""),((F48-E48)/30),"")</f>
        <v/>
      </c>
      <c r="H48" s="116"/>
      <c r="I48" s="115"/>
      <c r="J48" s="115"/>
      <c r="K48" s="118"/>
      <c r="L48" s="117"/>
      <c r="M48" s="119"/>
      <c r="N48" s="117"/>
      <c r="O48" s="117"/>
      <c r="P48" s="80"/>
    </row>
    <row r="49" spans="1:16" s="6" customFormat="1" ht="24.75" customHeight="1" x14ac:dyDescent="0.25">
      <c r="A49" s="144">
        <v>2</v>
      </c>
      <c r="B49" s="113"/>
      <c r="C49" s="114"/>
      <c r="D49" s="112"/>
      <c r="E49" s="146"/>
      <c r="F49" s="146"/>
      <c r="G49" s="173" t="str">
        <f t="shared" ref="G49:G107" si="2">IF(AND(E49&lt;&gt;"",F49&lt;&gt;""),((F49-E49)/30),"")</f>
        <v/>
      </c>
      <c r="H49" s="116"/>
      <c r="I49" s="115"/>
      <c r="J49" s="115"/>
      <c r="K49" s="118"/>
      <c r="L49" s="117"/>
      <c r="M49" s="119"/>
      <c r="N49" s="117"/>
      <c r="O49" s="117"/>
      <c r="P49" s="80"/>
    </row>
    <row r="50" spans="1:16" s="6" customFormat="1" ht="24.75" customHeight="1" x14ac:dyDescent="0.25">
      <c r="A50" s="144">
        <v>3</v>
      </c>
      <c r="B50" s="113"/>
      <c r="C50" s="114"/>
      <c r="D50" s="112"/>
      <c r="E50" s="146"/>
      <c r="F50" s="146"/>
      <c r="G50" s="173" t="str">
        <f t="shared" si="2"/>
        <v/>
      </c>
      <c r="H50" s="121"/>
      <c r="I50" s="115"/>
      <c r="J50" s="115"/>
      <c r="K50" s="118"/>
      <c r="L50" s="117"/>
      <c r="M50" s="119"/>
      <c r="N50" s="117"/>
      <c r="O50" s="117"/>
      <c r="P50" s="80"/>
    </row>
    <row r="51" spans="1:16" s="6" customFormat="1" ht="24.75" customHeight="1" outlineLevel="1" x14ac:dyDescent="0.25">
      <c r="A51" s="144">
        <v>4</v>
      </c>
      <c r="B51" s="113"/>
      <c r="C51" s="114"/>
      <c r="D51" s="112"/>
      <c r="E51" s="146"/>
      <c r="F51" s="146"/>
      <c r="G51" s="173" t="str">
        <f t="shared" si="2"/>
        <v/>
      </c>
      <c r="H51" s="116"/>
      <c r="I51" s="115"/>
      <c r="J51" s="115"/>
      <c r="K51" s="118"/>
      <c r="L51" s="117"/>
      <c r="M51" s="119"/>
      <c r="N51" s="117"/>
      <c r="O51" s="117"/>
      <c r="P51" s="80"/>
    </row>
    <row r="52" spans="1:16" s="7" customFormat="1" ht="24.75" customHeight="1" outlineLevel="1" x14ac:dyDescent="0.25">
      <c r="A52" s="145">
        <v>5</v>
      </c>
      <c r="B52" s="113"/>
      <c r="C52" s="114"/>
      <c r="D52" s="112"/>
      <c r="E52" s="146"/>
      <c r="F52" s="146"/>
      <c r="G52" s="173" t="str">
        <f t="shared" si="2"/>
        <v/>
      </c>
      <c r="H52" s="121"/>
      <c r="I52" s="115"/>
      <c r="J52" s="115"/>
      <c r="K52" s="118"/>
      <c r="L52" s="117"/>
      <c r="M52" s="119"/>
      <c r="N52" s="117"/>
      <c r="O52" s="117"/>
      <c r="P52" s="81"/>
    </row>
    <row r="53" spans="1:16" s="7" customFormat="1" ht="24.75" customHeight="1" outlineLevel="1" x14ac:dyDescent="0.25">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5">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9">
        <v>0.03</v>
      </c>
      <c r="G179" s="180">
        <f>IF(F179&gt;0,SUM(E179+F179),"")</f>
        <v>0.05</v>
      </c>
      <c r="H179" s="5"/>
      <c r="I179" s="255" t="s">
        <v>2674</v>
      </c>
      <c r="J179" s="256"/>
      <c r="K179" s="256"/>
      <c r="L179" s="257"/>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248727564</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C10" zoomScale="85" zoomScaleNormal="85" zoomScaleSheetLayoutView="40" zoomScalePageLayoutView="40" workbookViewId="0">
      <selection activeCell="I20" sqref="I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44194.662395486113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9" t="str">
        <f>HYPERLINK("#Integrante_2!A109","CAPACIDAD RESIDUAL")</f>
        <v>CAPACIDAD RESIDUAL</v>
      </c>
      <c r="F8" s="270"/>
      <c r="G8" s="27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9" t="str">
        <f>HYPERLINK("#Integrante_2!A162","TALENTO HUMANO")</f>
        <v>TALENTO HUMANO</v>
      </c>
      <c r="F9" s="270"/>
      <c r="G9" s="27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9" t="str">
        <f>HYPERLINK("#Integrante_2!F162","INFRAESTRUCTURA")</f>
        <v>INFRAESTRUCTURA</v>
      </c>
      <c r="F10" s="270"/>
      <c r="G10" s="27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696</v>
      </c>
      <c r="I15" s="32" t="s">
        <v>2629</v>
      </c>
      <c r="J15" s="110" t="s">
        <v>2637</v>
      </c>
      <c r="L15" s="266" t="s">
        <v>8</v>
      </c>
      <c r="M15" s="266"/>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v>824002358</v>
      </c>
      <c r="C20" s="5"/>
      <c r="D20" s="169"/>
      <c r="E20" s="161" t="s">
        <v>2669</v>
      </c>
      <c r="F20" s="195" t="s">
        <v>2682</v>
      </c>
      <c r="G20" s="5"/>
      <c r="H20" s="272"/>
      <c r="I20" s="150" t="s">
        <v>1154</v>
      </c>
      <c r="J20" s="151" t="s">
        <v>706</v>
      </c>
      <c r="K20" s="152">
        <v>4974551280</v>
      </c>
      <c r="L20" s="153"/>
      <c r="M20" s="153">
        <v>44561</v>
      </c>
      <c r="N20" s="136">
        <f>+(M20-L20)/30</f>
        <v>1485.3666666666666</v>
      </c>
      <c r="O20" s="139"/>
      <c r="U20" s="135"/>
      <c r="V20" s="107">
        <f ca="1">NOW()</f>
        <v>44194.662395486113</v>
      </c>
      <c r="W20" s="107">
        <f ca="1">NOW()</f>
        <v>44194.662395486113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str">
        <f>VLOOKUP(B20,EAS!A2:B1439,2,0)</f>
        <v xml:space="preserve"> FUNDACIÓN AYUDAR  </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t="s">
        <v>2744</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5"/>
      <c r="T177" s="19"/>
      <c r="U177" s="19"/>
      <c r="V177" s="19"/>
      <c r="W177" s="19"/>
      <c r="X177" s="19"/>
      <c r="Y177" s="19"/>
      <c r="Z177" s="19"/>
      <c r="AA177" s="19"/>
      <c r="AB177" s="19"/>
    </row>
    <row r="178" spans="1:28" ht="23.25" x14ac:dyDescent="0.25">
      <c r="A178" s="9"/>
      <c r="B178" s="201"/>
      <c r="C178" s="202"/>
      <c r="D178" s="203"/>
      <c r="E178" s="165" t="s">
        <v>2621</v>
      </c>
      <c r="F178" s="165" t="s">
        <v>2622</v>
      </c>
      <c r="G178" s="165" t="s">
        <v>2623</v>
      </c>
      <c r="H178" s="5"/>
      <c r="I178" s="201"/>
      <c r="J178" s="202"/>
      <c r="K178" s="202"/>
      <c r="L178" s="203"/>
      <c r="M178" s="259" t="s">
        <v>2622</v>
      </c>
      <c r="O178" s="8"/>
      <c r="Q178" s="19"/>
      <c r="R178" s="19"/>
      <c r="S178" s="165" t="s">
        <v>2623</v>
      </c>
      <c r="T178" s="19"/>
      <c r="U178" s="19"/>
      <c r="V178" s="19"/>
      <c r="W178" s="19"/>
      <c r="X178" s="19"/>
      <c r="Y178" s="19"/>
      <c r="Z178" s="19"/>
      <c r="AA178" s="19"/>
      <c r="AB178" s="19"/>
    </row>
    <row r="179" spans="1:28" ht="23.25" x14ac:dyDescent="0.25">
      <c r="A179" s="9"/>
      <c r="B179" s="250" t="s">
        <v>2670</v>
      </c>
      <c r="C179" s="250"/>
      <c r="D179" s="250"/>
      <c r="E179" s="24">
        <v>0.02</v>
      </c>
      <c r="F179" s="179"/>
      <c r="G179" s="180" t="str">
        <f>IF(F179&gt;0,SUM(E179+F179),"")</f>
        <v/>
      </c>
      <c r="H179" s="5"/>
      <c r="I179" s="247" t="s">
        <v>2674</v>
      </c>
      <c r="J179" s="248"/>
      <c r="K179" s="248"/>
      <c r="L179" s="249"/>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168" t="s">
        <v>24</v>
      </c>
      <c r="J192" s="5" t="s">
        <v>2642</v>
      </c>
      <c r="K192" s="5"/>
      <c r="M192" s="5"/>
      <c r="N192" s="5"/>
      <c r="O192" s="50"/>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zoomScale="70" zoomScaleNormal="70" zoomScaleSheetLayoutView="40" zoomScalePageLayoutView="40" workbookViewId="0">
      <selection activeCell="I20" sqref="I20: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44194.662395486113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9" t="str">
        <f>HYPERLINK("#Integrante_3!A109","CAPACIDAD RESIDUAL")</f>
        <v>CAPACIDAD RESIDUAL</v>
      </c>
      <c r="F8" s="270"/>
      <c r="G8" s="27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9" t="str">
        <f>HYPERLINK("#Integrante_3!A162","TALENTO HUMANO")</f>
        <v>TALENTO HUMANO</v>
      </c>
      <c r="F9" s="270"/>
      <c r="G9" s="27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9" t="str">
        <f>HYPERLINK("#Integrante_3!F162","INFRAESTRUCTURA")</f>
        <v>INFRAESTRUCTURA</v>
      </c>
      <c r="F10" s="270"/>
      <c r="G10" s="27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2743</v>
      </c>
      <c r="D15" s="35"/>
      <c r="E15" s="35"/>
      <c r="F15" s="5"/>
      <c r="G15" s="32" t="s">
        <v>1168</v>
      </c>
      <c r="H15" s="105" t="s">
        <v>696</v>
      </c>
      <c r="I15" s="32" t="s">
        <v>2629</v>
      </c>
      <c r="J15" s="110" t="s">
        <v>2637</v>
      </c>
      <c r="L15" s="266" t="s">
        <v>8</v>
      </c>
      <c r="M15" s="266"/>
      <c r="N15" s="184">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v>824005366</v>
      </c>
      <c r="C20" s="5"/>
      <c r="D20" s="169"/>
      <c r="E20" s="161" t="s">
        <v>2669</v>
      </c>
      <c r="F20" s="195" t="s">
        <v>2682</v>
      </c>
      <c r="G20" s="5"/>
      <c r="H20" s="272"/>
      <c r="I20" s="150" t="s">
        <v>1154</v>
      </c>
      <c r="J20" s="151" t="s">
        <v>706</v>
      </c>
      <c r="K20" s="152">
        <v>4974551280</v>
      </c>
      <c r="L20" s="153"/>
      <c r="M20" s="153">
        <v>44561</v>
      </c>
      <c r="N20" s="136">
        <f>+(M20-L20)/30</f>
        <v>1485.3666666666666</v>
      </c>
      <c r="O20" s="139"/>
      <c r="U20" s="135"/>
      <c r="V20" s="107">
        <f ca="1">NOW()</f>
        <v>44194.662395486113</v>
      </c>
      <c r="W20" s="107">
        <f ca="1">NOW()</f>
        <v>44194.662395486113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str">
        <f>VLOOKUP(B20,EAS!A2:B1439,2,0)</f>
        <v>FUNDACION AYUDANOS</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t="s">
        <v>2744</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2687</v>
      </c>
      <c r="E48" s="146">
        <v>40675</v>
      </c>
      <c r="F48" s="146">
        <v>40766</v>
      </c>
      <c r="G48" s="173">
        <f>IF(AND(E48&lt;&gt;"",F48&lt;&gt;""),((F48-E48)/30),"")</f>
        <v>3.0333333333333332</v>
      </c>
      <c r="H48" s="124" t="s">
        <v>2728</v>
      </c>
      <c r="I48" s="123" t="s">
        <v>459</v>
      </c>
      <c r="J48" s="123" t="s">
        <v>465</v>
      </c>
      <c r="K48" s="125">
        <v>50000000</v>
      </c>
      <c r="L48" s="126" t="s">
        <v>1148</v>
      </c>
      <c r="M48" s="119">
        <v>1</v>
      </c>
      <c r="N48" s="126" t="s">
        <v>27</v>
      </c>
      <c r="O48" s="126" t="s">
        <v>1148</v>
      </c>
      <c r="P48" s="80"/>
    </row>
    <row r="49" spans="1:16" s="6" customFormat="1" ht="24.75" customHeight="1" x14ac:dyDescent="0.25">
      <c r="A49" s="144">
        <v>2</v>
      </c>
      <c r="B49" s="124" t="s">
        <v>2683</v>
      </c>
      <c r="C49" s="126" t="s">
        <v>31</v>
      </c>
      <c r="D49" s="123" t="s">
        <v>2688</v>
      </c>
      <c r="E49" s="146">
        <v>41134</v>
      </c>
      <c r="F49" s="146">
        <v>41180</v>
      </c>
      <c r="G49" s="173">
        <f t="shared" ref="G49:G107" si="1">IF(AND(E49&lt;&gt;"",F49&lt;&gt;""),((F49-E49)/30),"")</f>
        <v>1.5333333333333334</v>
      </c>
      <c r="H49" s="196" t="s">
        <v>2729</v>
      </c>
      <c r="I49" s="123" t="s">
        <v>459</v>
      </c>
      <c r="J49" s="123" t="s">
        <v>465</v>
      </c>
      <c r="K49" s="125">
        <v>50000000</v>
      </c>
      <c r="L49" s="126" t="s">
        <v>1148</v>
      </c>
      <c r="M49" s="119">
        <v>1</v>
      </c>
      <c r="N49" s="126" t="s">
        <v>27</v>
      </c>
      <c r="O49" s="126" t="s">
        <v>1148</v>
      </c>
      <c r="P49" s="80"/>
    </row>
    <row r="50" spans="1:16" s="6" customFormat="1" ht="24.75" customHeight="1" x14ac:dyDescent="0.25">
      <c r="A50" s="144">
        <v>3</v>
      </c>
      <c r="B50" s="124" t="s">
        <v>2683</v>
      </c>
      <c r="C50" s="126" t="s">
        <v>31</v>
      </c>
      <c r="D50" s="123" t="s">
        <v>2689</v>
      </c>
      <c r="E50" s="146">
        <v>41236</v>
      </c>
      <c r="F50" s="146">
        <v>41264</v>
      </c>
      <c r="G50" s="173">
        <f t="shared" si="1"/>
        <v>0.93333333333333335</v>
      </c>
      <c r="H50" s="124" t="s">
        <v>2730</v>
      </c>
      <c r="I50" s="123" t="s">
        <v>459</v>
      </c>
      <c r="J50" s="123" t="s">
        <v>471</v>
      </c>
      <c r="K50" s="125">
        <v>50000000</v>
      </c>
      <c r="L50" s="126" t="s">
        <v>1148</v>
      </c>
      <c r="M50" s="119">
        <v>1</v>
      </c>
      <c r="N50" s="126" t="s">
        <v>27</v>
      </c>
      <c r="O50" s="126" t="s">
        <v>1148</v>
      </c>
      <c r="P50" s="80"/>
    </row>
    <row r="51" spans="1:16" s="6" customFormat="1" ht="24.75" customHeight="1" outlineLevel="1" x14ac:dyDescent="0.25">
      <c r="A51" s="144">
        <v>4</v>
      </c>
      <c r="B51" s="124" t="s">
        <v>2684</v>
      </c>
      <c r="C51" s="126" t="s">
        <v>31</v>
      </c>
      <c r="D51" s="123" t="s">
        <v>2690</v>
      </c>
      <c r="E51" s="146">
        <v>41275</v>
      </c>
      <c r="F51" s="146">
        <v>41638</v>
      </c>
      <c r="G51" s="173">
        <f t="shared" si="1"/>
        <v>12.1</v>
      </c>
      <c r="H51" s="124" t="s">
        <v>2731</v>
      </c>
      <c r="I51" s="123" t="s">
        <v>459</v>
      </c>
      <c r="J51" s="123" t="s">
        <v>475</v>
      </c>
      <c r="K51" s="125">
        <v>895701018</v>
      </c>
      <c r="L51" s="126" t="s">
        <v>1148</v>
      </c>
      <c r="M51" s="119">
        <v>1</v>
      </c>
      <c r="N51" s="126" t="s">
        <v>27</v>
      </c>
      <c r="O51" s="126" t="s">
        <v>1148</v>
      </c>
      <c r="P51" s="80"/>
    </row>
    <row r="52" spans="1:16" s="7" customFormat="1" ht="24.75" customHeight="1" outlineLevel="1" x14ac:dyDescent="0.25">
      <c r="A52" s="145">
        <v>5</v>
      </c>
      <c r="B52" s="124" t="s">
        <v>2684</v>
      </c>
      <c r="C52" s="126" t="s">
        <v>31</v>
      </c>
      <c r="D52" s="123" t="s">
        <v>2691</v>
      </c>
      <c r="E52" s="146" t="s">
        <v>2692</v>
      </c>
      <c r="F52" s="146" t="s">
        <v>2693</v>
      </c>
      <c r="G52" s="173">
        <f t="shared" si="1"/>
        <v>11.166666666666666</v>
      </c>
      <c r="H52" s="124" t="s">
        <v>2732</v>
      </c>
      <c r="I52" s="123" t="s">
        <v>459</v>
      </c>
      <c r="J52" s="123" t="s">
        <v>475</v>
      </c>
      <c r="K52" s="125">
        <v>1349208539</v>
      </c>
      <c r="L52" s="126" t="s">
        <v>1148</v>
      </c>
      <c r="M52" s="119">
        <v>1</v>
      </c>
      <c r="N52" s="126" t="s">
        <v>27</v>
      </c>
      <c r="O52" s="126" t="s">
        <v>1148</v>
      </c>
      <c r="P52" s="81"/>
    </row>
    <row r="53" spans="1:16" s="7" customFormat="1" ht="24.75" customHeight="1" outlineLevel="1" x14ac:dyDescent="0.25">
      <c r="A53" s="145">
        <v>6</v>
      </c>
      <c r="B53" s="124" t="s">
        <v>2684</v>
      </c>
      <c r="C53" s="126" t="s">
        <v>31</v>
      </c>
      <c r="D53" s="123" t="s">
        <v>2694</v>
      </c>
      <c r="E53" s="146" t="s">
        <v>2695</v>
      </c>
      <c r="F53" s="146" t="s">
        <v>2696</v>
      </c>
      <c r="G53" s="173">
        <f t="shared" si="1"/>
        <v>10.733333333333333</v>
      </c>
      <c r="H53" s="124" t="s">
        <v>2732</v>
      </c>
      <c r="I53" s="123" t="s">
        <v>459</v>
      </c>
      <c r="J53" s="123" t="s">
        <v>475</v>
      </c>
      <c r="K53" s="125">
        <v>1319046400</v>
      </c>
      <c r="L53" s="126" t="s">
        <v>1148</v>
      </c>
      <c r="M53" s="119">
        <v>1</v>
      </c>
      <c r="N53" s="126" t="s">
        <v>27</v>
      </c>
      <c r="O53" s="126" t="s">
        <v>1148</v>
      </c>
      <c r="P53" s="81"/>
    </row>
    <row r="54" spans="1:16" s="7" customFormat="1" ht="24.75" customHeight="1" outlineLevel="1" x14ac:dyDescent="0.25">
      <c r="A54" s="145">
        <v>7</v>
      </c>
      <c r="B54" s="124" t="s">
        <v>2684</v>
      </c>
      <c r="C54" s="126" t="s">
        <v>31</v>
      </c>
      <c r="D54" s="123" t="s">
        <v>2697</v>
      </c>
      <c r="E54" s="146" t="s">
        <v>2698</v>
      </c>
      <c r="F54" s="146" t="s">
        <v>2699</v>
      </c>
      <c r="G54" s="173">
        <f t="shared" si="1"/>
        <v>9.9333333333333336</v>
      </c>
      <c r="H54" s="124" t="s">
        <v>2732</v>
      </c>
      <c r="I54" s="123" t="s">
        <v>459</v>
      </c>
      <c r="J54" s="123" t="s">
        <v>475</v>
      </c>
      <c r="K54" s="120">
        <v>933055200</v>
      </c>
      <c r="L54" s="126" t="s">
        <v>1148</v>
      </c>
      <c r="M54" s="119">
        <v>1</v>
      </c>
      <c r="N54" s="126" t="s">
        <v>27</v>
      </c>
      <c r="O54" s="126" t="s">
        <v>1148</v>
      </c>
      <c r="P54" s="81"/>
    </row>
    <row r="55" spans="1:16" s="7" customFormat="1" ht="24.75" customHeight="1" outlineLevel="1" x14ac:dyDescent="0.25">
      <c r="A55" s="145">
        <v>8</v>
      </c>
      <c r="B55" s="124" t="s">
        <v>2684</v>
      </c>
      <c r="C55" s="126" t="s">
        <v>31</v>
      </c>
      <c r="D55" s="123" t="s">
        <v>2700</v>
      </c>
      <c r="E55" s="146" t="s">
        <v>2701</v>
      </c>
      <c r="F55" s="146" t="s">
        <v>2702</v>
      </c>
      <c r="G55" s="173">
        <f t="shared" si="1"/>
        <v>9.9333333333333336</v>
      </c>
      <c r="H55" s="124" t="s">
        <v>2732</v>
      </c>
      <c r="I55" s="123" t="s">
        <v>459</v>
      </c>
      <c r="J55" s="123" t="s">
        <v>475</v>
      </c>
      <c r="K55" s="120">
        <v>1120514800</v>
      </c>
      <c r="L55" s="126" t="s">
        <v>1148</v>
      </c>
      <c r="M55" s="119">
        <v>1</v>
      </c>
      <c r="N55" s="126" t="s">
        <v>27</v>
      </c>
      <c r="O55" s="126" t="s">
        <v>1148</v>
      </c>
      <c r="P55" s="81"/>
    </row>
    <row r="56" spans="1:16" s="7" customFormat="1" ht="24.75" customHeight="1" outlineLevel="1" x14ac:dyDescent="0.25">
      <c r="A56" s="145">
        <v>9</v>
      </c>
      <c r="B56" s="124" t="s">
        <v>2684</v>
      </c>
      <c r="C56" s="126" t="s">
        <v>31</v>
      </c>
      <c r="D56" s="123" t="s">
        <v>2703</v>
      </c>
      <c r="E56" s="146" t="s">
        <v>2704</v>
      </c>
      <c r="F56" s="146" t="s">
        <v>2705</v>
      </c>
      <c r="G56" s="173">
        <f t="shared" si="1"/>
        <v>5.833333333333333</v>
      </c>
      <c r="H56" s="124" t="s">
        <v>2733</v>
      </c>
      <c r="I56" s="123" t="s">
        <v>459</v>
      </c>
      <c r="J56" s="123" t="s">
        <v>475</v>
      </c>
      <c r="K56" s="120">
        <v>748480063</v>
      </c>
      <c r="L56" s="126" t="s">
        <v>1148</v>
      </c>
      <c r="M56" s="119">
        <v>1</v>
      </c>
      <c r="N56" s="126" t="s">
        <v>27</v>
      </c>
      <c r="O56" s="126" t="s">
        <v>1148</v>
      </c>
      <c r="P56" s="81"/>
    </row>
    <row r="57" spans="1:16" s="7" customFormat="1" ht="24.75" customHeight="1" outlineLevel="1" x14ac:dyDescent="0.25">
      <c r="A57" s="145">
        <v>10</v>
      </c>
      <c r="B57" s="124" t="s">
        <v>2684</v>
      </c>
      <c r="C57" s="126" t="s">
        <v>31</v>
      </c>
      <c r="D57" s="123" t="s">
        <v>2706</v>
      </c>
      <c r="E57" s="146" t="s">
        <v>2707</v>
      </c>
      <c r="F57" s="146" t="s">
        <v>2708</v>
      </c>
      <c r="G57" s="173">
        <f t="shared" si="1"/>
        <v>7.6333333333333337</v>
      </c>
      <c r="H57" s="124" t="s">
        <v>2734</v>
      </c>
      <c r="I57" s="123" t="s">
        <v>459</v>
      </c>
      <c r="J57" s="123" t="s">
        <v>475</v>
      </c>
      <c r="K57" s="125">
        <v>994840000</v>
      </c>
      <c r="L57" s="126" t="s">
        <v>1148</v>
      </c>
      <c r="M57" s="119">
        <v>1</v>
      </c>
      <c r="N57" s="126" t="s">
        <v>27</v>
      </c>
      <c r="O57" s="126" t="s">
        <v>1148</v>
      </c>
      <c r="P57" s="81"/>
    </row>
    <row r="58" spans="1:16" s="7" customFormat="1" ht="24.75" customHeight="1" outlineLevel="1" x14ac:dyDescent="0.25">
      <c r="A58" s="145">
        <v>11</v>
      </c>
      <c r="B58" s="124" t="s">
        <v>2671</v>
      </c>
      <c r="C58" s="126" t="s">
        <v>31</v>
      </c>
      <c r="D58" s="123" t="s">
        <v>2709</v>
      </c>
      <c r="E58" s="146" t="s">
        <v>2710</v>
      </c>
      <c r="F58" s="146" t="s">
        <v>2711</v>
      </c>
      <c r="G58" s="173">
        <f t="shared" si="1"/>
        <v>6.5333333333333332</v>
      </c>
      <c r="H58" s="124" t="s">
        <v>2735</v>
      </c>
      <c r="I58" s="123" t="s">
        <v>1154</v>
      </c>
      <c r="J58" s="123" t="s">
        <v>707</v>
      </c>
      <c r="K58" s="125">
        <v>596247123</v>
      </c>
      <c r="L58" s="126" t="s">
        <v>26</v>
      </c>
      <c r="M58" s="119">
        <v>0.5</v>
      </c>
      <c r="N58" s="126" t="s">
        <v>27</v>
      </c>
      <c r="O58" s="126" t="s">
        <v>1148</v>
      </c>
      <c r="P58" s="81"/>
    </row>
    <row r="59" spans="1:16" s="7" customFormat="1" ht="24.75" customHeight="1" outlineLevel="1" x14ac:dyDescent="0.25">
      <c r="A59" s="145">
        <v>12</v>
      </c>
      <c r="B59" s="124" t="s">
        <v>2685</v>
      </c>
      <c r="C59" s="126" t="s">
        <v>32</v>
      </c>
      <c r="D59" s="123" t="s">
        <v>2690</v>
      </c>
      <c r="E59" s="146" t="s">
        <v>2712</v>
      </c>
      <c r="F59" s="146" t="s">
        <v>2713</v>
      </c>
      <c r="G59" s="173">
        <f t="shared" si="1"/>
        <v>9.4666666666666668</v>
      </c>
      <c r="H59" s="124" t="s">
        <v>2736</v>
      </c>
      <c r="I59" s="123" t="s">
        <v>459</v>
      </c>
      <c r="J59" s="123" t="s">
        <v>461</v>
      </c>
      <c r="K59" s="125">
        <v>7500000</v>
      </c>
      <c r="L59" s="126" t="s">
        <v>1148</v>
      </c>
      <c r="M59" s="119">
        <f t="shared" ref="M59:M63" si="2">+IF(L59="No",1,IF(L59="Si","Ingrese %",""))</f>
        <v>1</v>
      </c>
      <c r="N59" s="126" t="s">
        <v>27</v>
      </c>
      <c r="O59" s="126" t="s">
        <v>26</v>
      </c>
      <c r="P59" s="81"/>
    </row>
    <row r="60" spans="1:16" s="7" customFormat="1" ht="24.75" customHeight="1" outlineLevel="1" x14ac:dyDescent="0.25">
      <c r="A60" s="145">
        <v>13</v>
      </c>
      <c r="B60" s="124" t="s">
        <v>2685</v>
      </c>
      <c r="C60" s="126" t="s">
        <v>32</v>
      </c>
      <c r="D60" s="123" t="s">
        <v>2690</v>
      </c>
      <c r="E60" s="146" t="s">
        <v>2714</v>
      </c>
      <c r="F60" s="146" t="s">
        <v>2715</v>
      </c>
      <c r="G60" s="173">
        <f t="shared" si="1"/>
        <v>8.7666666666666675</v>
      </c>
      <c r="H60" s="124" t="s">
        <v>2737</v>
      </c>
      <c r="I60" s="123" t="s">
        <v>459</v>
      </c>
      <c r="J60" s="123" t="s">
        <v>461</v>
      </c>
      <c r="K60" s="125">
        <v>6800000</v>
      </c>
      <c r="L60" s="126" t="s">
        <v>1148</v>
      </c>
      <c r="M60" s="119">
        <f t="shared" si="2"/>
        <v>1</v>
      </c>
      <c r="N60" s="126" t="s">
        <v>27</v>
      </c>
      <c r="O60" s="126" t="s">
        <v>26</v>
      </c>
      <c r="P60" s="81"/>
    </row>
    <row r="61" spans="1:16" s="7" customFormat="1" ht="24.75" customHeight="1" outlineLevel="1" x14ac:dyDescent="0.25">
      <c r="A61" s="145">
        <v>14</v>
      </c>
      <c r="B61" s="124" t="s">
        <v>2685</v>
      </c>
      <c r="C61" s="126" t="s">
        <v>32</v>
      </c>
      <c r="D61" s="123" t="s">
        <v>2690</v>
      </c>
      <c r="E61" s="146" t="s">
        <v>2716</v>
      </c>
      <c r="F61" s="146" t="s">
        <v>2717</v>
      </c>
      <c r="G61" s="173">
        <f t="shared" si="1"/>
        <v>10.566666666666666</v>
      </c>
      <c r="H61" s="124" t="s">
        <v>2737</v>
      </c>
      <c r="I61" s="123" t="s">
        <v>459</v>
      </c>
      <c r="J61" s="123" t="s">
        <v>461</v>
      </c>
      <c r="K61" s="125">
        <v>8000000</v>
      </c>
      <c r="L61" s="126" t="s">
        <v>1148</v>
      </c>
      <c r="M61" s="119">
        <f t="shared" si="2"/>
        <v>1</v>
      </c>
      <c r="N61" s="126" t="s">
        <v>27</v>
      </c>
      <c r="O61" s="126" t="s">
        <v>26</v>
      </c>
      <c r="P61" s="81"/>
    </row>
    <row r="62" spans="1:16" s="7" customFormat="1" ht="24.75" customHeight="1" outlineLevel="1" x14ac:dyDescent="0.25">
      <c r="A62" s="145">
        <v>15</v>
      </c>
      <c r="B62" s="124" t="s">
        <v>2685</v>
      </c>
      <c r="C62" s="126" t="s">
        <v>32</v>
      </c>
      <c r="D62" s="123" t="s">
        <v>2690</v>
      </c>
      <c r="E62" s="146" t="s">
        <v>2718</v>
      </c>
      <c r="F62" s="146" t="s">
        <v>2719</v>
      </c>
      <c r="G62" s="173">
        <f t="shared" si="1"/>
        <v>10.4</v>
      </c>
      <c r="H62" s="124" t="s">
        <v>2737</v>
      </c>
      <c r="I62" s="123" t="s">
        <v>459</v>
      </c>
      <c r="J62" s="123" t="s">
        <v>461</v>
      </c>
      <c r="K62" s="125">
        <v>8500000</v>
      </c>
      <c r="L62" s="126" t="s">
        <v>1148</v>
      </c>
      <c r="M62" s="119">
        <f t="shared" si="2"/>
        <v>1</v>
      </c>
      <c r="N62" s="126" t="s">
        <v>27</v>
      </c>
      <c r="O62" s="126" t="s">
        <v>26</v>
      </c>
      <c r="P62" s="81"/>
    </row>
    <row r="63" spans="1:16" s="7" customFormat="1" ht="24.75" customHeight="1" outlineLevel="1" x14ac:dyDescent="0.25">
      <c r="A63" s="145">
        <v>16</v>
      </c>
      <c r="B63" s="124" t="s">
        <v>2685</v>
      </c>
      <c r="C63" s="126" t="s">
        <v>32</v>
      </c>
      <c r="D63" s="123" t="s">
        <v>2690</v>
      </c>
      <c r="E63" s="146" t="s">
        <v>2720</v>
      </c>
      <c r="F63" s="146" t="s">
        <v>2721</v>
      </c>
      <c r="G63" s="173">
        <f t="shared" si="1"/>
        <v>10.166666666666666</v>
      </c>
      <c r="H63" s="124" t="s">
        <v>2737</v>
      </c>
      <c r="I63" s="123" t="s">
        <v>459</v>
      </c>
      <c r="J63" s="123" t="s">
        <v>461</v>
      </c>
      <c r="K63" s="125">
        <v>9000000</v>
      </c>
      <c r="L63" s="126" t="s">
        <v>1148</v>
      </c>
      <c r="M63" s="119">
        <f t="shared" si="2"/>
        <v>1</v>
      </c>
      <c r="N63" s="126" t="s">
        <v>27</v>
      </c>
      <c r="O63" s="126" t="s">
        <v>26</v>
      </c>
      <c r="P63" s="81"/>
    </row>
    <row r="64" spans="1:16" s="7" customFormat="1" ht="24.75" customHeight="1" outlineLevel="1" x14ac:dyDescent="0.25">
      <c r="A64" s="145">
        <v>17</v>
      </c>
      <c r="B64" s="124" t="s">
        <v>2686</v>
      </c>
      <c r="C64" s="126" t="s">
        <v>31</v>
      </c>
      <c r="D64" s="123" t="s">
        <v>2722</v>
      </c>
      <c r="E64" s="146" t="s">
        <v>2723</v>
      </c>
      <c r="F64" s="146" t="s">
        <v>2724</v>
      </c>
      <c r="G64" s="173">
        <f t="shared" si="1"/>
        <v>3.5</v>
      </c>
      <c r="H64" s="124" t="s">
        <v>2738</v>
      </c>
      <c r="I64" s="123" t="s">
        <v>459</v>
      </c>
      <c r="J64" s="123" t="s">
        <v>461</v>
      </c>
      <c r="K64" s="125">
        <v>1059901090</v>
      </c>
      <c r="L64" s="126" t="s">
        <v>26</v>
      </c>
      <c r="M64" s="119">
        <v>0.1</v>
      </c>
      <c r="N64" s="126" t="s">
        <v>27</v>
      </c>
      <c r="O64" s="126" t="s">
        <v>1148</v>
      </c>
      <c r="P64" s="81"/>
    </row>
    <row r="65" spans="1:16" s="7" customFormat="1" ht="24.75" customHeight="1" outlineLevel="1" x14ac:dyDescent="0.25">
      <c r="A65" s="145">
        <v>18</v>
      </c>
      <c r="B65" s="124" t="s">
        <v>2686</v>
      </c>
      <c r="C65" s="126" t="s">
        <v>31</v>
      </c>
      <c r="D65" s="123" t="s">
        <v>2725</v>
      </c>
      <c r="E65" s="146" t="s">
        <v>2726</v>
      </c>
      <c r="F65" s="146" t="s">
        <v>2727</v>
      </c>
      <c r="G65" s="173">
        <f t="shared" si="1"/>
        <v>8.6333333333333329</v>
      </c>
      <c r="H65" s="124" t="s">
        <v>2738</v>
      </c>
      <c r="I65" s="123" t="s">
        <v>459</v>
      </c>
      <c r="J65" s="123" t="s">
        <v>461</v>
      </c>
      <c r="K65" s="125">
        <v>2773588548</v>
      </c>
      <c r="L65" s="126" t="s">
        <v>26</v>
      </c>
      <c r="M65" s="119">
        <v>0.1</v>
      </c>
      <c r="N65" s="126" t="s">
        <v>27</v>
      </c>
      <c r="O65" s="126" t="s">
        <v>1148</v>
      </c>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3">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3"/>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3"/>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3"/>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3"/>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3"/>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3"/>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3"/>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3"/>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3"/>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3"/>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3"/>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3"/>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3"/>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3"/>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4">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4"/>
        <v/>
      </c>
      <c r="H116" s="124"/>
      <c r="I116" s="123"/>
      <c r="J116" s="123"/>
      <c r="K116" s="68"/>
      <c r="L116" s="102" t="str">
        <f>+IF(AND(K116&gt;0,O116="Ejecución"),(K116/877802)*Tabla286[[#This Row],[% participación]],IF(AND(K116&gt;0,O116&lt;&gt;"Ejecución"),"-",""))</f>
        <v/>
      </c>
      <c r="M116" s="126"/>
      <c r="N116" s="182" t="str">
        <f t="shared" ref="N116:N158" si="5">+IF(M116="No",1,IF(M116="Si","Ingrese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4"/>
        <v/>
      </c>
      <c r="H117" s="124"/>
      <c r="I117" s="123"/>
      <c r="J117" s="123"/>
      <c r="K117" s="68"/>
      <c r="L117" s="102" t="str">
        <f>+IF(AND(K117&gt;0,O117="Ejecución"),(K117/877802)*Tabla286[[#This Row],[% participación]],IF(AND(K117&gt;0,O117&lt;&gt;"Ejecución"),"-",""))</f>
        <v/>
      </c>
      <c r="M117" s="126"/>
      <c r="N117" s="182" t="str">
        <f t="shared" si="5"/>
        <v/>
      </c>
      <c r="O117" s="178" t="s">
        <v>1150</v>
      </c>
      <c r="P117" s="80"/>
    </row>
    <row r="118" spans="1:16" s="7" customFormat="1" ht="24.75" customHeight="1" outlineLevel="1" x14ac:dyDescent="0.25">
      <c r="A118" s="145">
        <v>5</v>
      </c>
      <c r="B118" s="176" t="s">
        <v>2671</v>
      </c>
      <c r="C118" s="177" t="s">
        <v>31</v>
      </c>
      <c r="D118" s="123"/>
      <c r="E118" s="146"/>
      <c r="F118" s="146"/>
      <c r="G118" s="173" t="str">
        <f t="shared" si="4"/>
        <v/>
      </c>
      <c r="H118" s="124"/>
      <c r="I118" s="123"/>
      <c r="J118" s="123"/>
      <c r="K118" s="68"/>
      <c r="L118" s="102" t="str">
        <f>+IF(AND(K118&gt;0,O118="Ejecución"),(K118/877802)*Tabla286[[#This Row],[% participación]],IF(AND(K118&gt;0,O118&lt;&gt;"Ejecución"),"-",""))</f>
        <v/>
      </c>
      <c r="M118" s="126"/>
      <c r="N118" s="182" t="str">
        <f t="shared" si="5"/>
        <v/>
      </c>
      <c r="O118" s="178" t="s">
        <v>1150</v>
      </c>
      <c r="P118" s="81"/>
    </row>
    <row r="119" spans="1:16" s="7" customFormat="1" ht="24.75" customHeight="1" outlineLevel="1" x14ac:dyDescent="0.25">
      <c r="A119" s="145">
        <v>6</v>
      </c>
      <c r="B119" s="176" t="s">
        <v>2671</v>
      </c>
      <c r="C119" s="177" t="s">
        <v>31</v>
      </c>
      <c r="D119" s="123"/>
      <c r="E119" s="146"/>
      <c r="F119" s="146"/>
      <c r="G119" s="173" t="str">
        <f t="shared" si="4"/>
        <v/>
      </c>
      <c r="H119" s="124"/>
      <c r="I119" s="123"/>
      <c r="J119" s="123"/>
      <c r="K119" s="68"/>
      <c r="L119" s="102" t="str">
        <f>+IF(AND(K119&gt;0,O119="Ejecución"),(K119/877802)*Tabla286[[#This Row],[% participación]],IF(AND(K119&gt;0,O119&lt;&gt;"Ejecución"),"-",""))</f>
        <v/>
      </c>
      <c r="M119" s="126"/>
      <c r="N119" s="182" t="str">
        <f t="shared" si="5"/>
        <v/>
      </c>
      <c r="O119" s="178" t="s">
        <v>1150</v>
      </c>
      <c r="P119" s="81"/>
    </row>
    <row r="120" spans="1:16" s="7" customFormat="1" ht="24.75" customHeight="1" outlineLevel="1" x14ac:dyDescent="0.25">
      <c r="A120" s="145">
        <v>7</v>
      </c>
      <c r="B120" s="176" t="s">
        <v>2671</v>
      </c>
      <c r="C120" s="177" t="s">
        <v>31</v>
      </c>
      <c r="D120" s="123"/>
      <c r="E120" s="146"/>
      <c r="F120" s="146"/>
      <c r="G120" s="173" t="str">
        <f t="shared" si="4"/>
        <v/>
      </c>
      <c r="H120" s="124"/>
      <c r="I120" s="123"/>
      <c r="J120" s="123"/>
      <c r="K120" s="68"/>
      <c r="L120" s="102" t="str">
        <f>+IF(AND(K120&gt;0,O120="Ejecución"),(K120/877802)*Tabla286[[#This Row],[% participación]],IF(AND(K120&gt;0,O120&lt;&gt;"Ejecución"),"-",""))</f>
        <v/>
      </c>
      <c r="M120" s="126"/>
      <c r="N120" s="182" t="str">
        <f t="shared" si="5"/>
        <v/>
      </c>
      <c r="O120" s="178" t="s">
        <v>1150</v>
      </c>
      <c r="P120" s="81"/>
    </row>
    <row r="121" spans="1:16" s="7" customFormat="1" ht="24.75" customHeight="1" outlineLevel="1" x14ac:dyDescent="0.25">
      <c r="A121" s="145">
        <v>8</v>
      </c>
      <c r="B121" s="176" t="s">
        <v>2671</v>
      </c>
      <c r="C121" s="177" t="s">
        <v>31</v>
      </c>
      <c r="D121" s="123"/>
      <c r="E121" s="146"/>
      <c r="F121" s="146"/>
      <c r="G121" s="173" t="str">
        <f t="shared" si="4"/>
        <v/>
      </c>
      <c r="H121" s="121"/>
      <c r="I121" s="123"/>
      <c r="J121" s="123"/>
      <c r="K121" s="68"/>
      <c r="L121" s="102" t="str">
        <f>+IF(AND(K121&gt;0,O121="Ejecución"),(K121/877802)*Tabla286[[#This Row],[% participación]],IF(AND(K121&gt;0,O121&lt;&gt;"Ejecución"),"-",""))</f>
        <v/>
      </c>
      <c r="M121" s="126"/>
      <c r="N121" s="182" t="str">
        <f t="shared" si="5"/>
        <v/>
      </c>
      <c r="O121" s="178" t="s">
        <v>1150</v>
      </c>
      <c r="P121" s="81"/>
    </row>
    <row r="122" spans="1:16" s="7" customFormat="1" ht="24.75" customHeight="1" outlineLevel="1" x14ac:dyDescent="0.25">
      <c r="A122" s="145">
        <v>9</v>
      </c>
      <c r="B122" s="176" t="s">
        <v>2671</v>
      </c>
      <c r="C122" s="177" t="s">
        <v>31</v>
      </c>
      <c r="D122" s="123"/>
      <c r="E122" s="146"/>
      <c r="F122" s="146"/>
      <c r="G122" s="173" t="str">
        <f t="shared" si="4"/>
        <v/>
      </c>
      <c r="H122" s="124"/>
      <c r="I122" s="123"/>
      <c r="J122" s="123"/>
      <c r="K122" s="68"/>
      <c r="L122" s="102" t="str">
        <f>+IF(AND(K122&gt;0,O122="Ejecución"),(K122/877802)*Tabla286[[#This Row],[% participación]],IF(AND(K122&gt;0,O122&lt;&gt;"Ejecución"),"-",""))</f>
        <v/>
      </c>
      <c r="M122" s="126"/>
      <c r="N122" s="182" t="str">
        <f t="shared" si="5"/>
        <v/>
      </c>
      <c r="O122" s="178" t="s">
        <v>1150</v>
      </c>
      <c r="P122" s="81"/>
    </row>
    <row r="123" spans="1:16" s="7" customFormat="1" ht="24.75" customHeight="1" outlineLevel="1" x14ac:dyDescent="0.25">
      <c r="A123" s="145">
        <v>10</v>
      </c>
      <c r="B123" s="176" t="s">
        <v>2671</v>
      </c>
      <c r="C123" s="177" t="s">
        <v>31</v>
      </c>
      <c r="D123" s="123"/>
      <c r="E123" s="146"/>
      <c r="F123" s="146"/>
      <c r="G123" s="173" t="str">
        <f t="shared" si="4"/>
        <v/>
      </c>
      <c r="H123" s="124"/>
      <c r="I123" s="123"/>
      <c r="J123" s="123"/>
      <c r="K123" s="68"/>
      <c r="L123" s="102" t="str">
        <f>+IF(AND(K123&gt;0,O123="Ejecución"),(K123/877802)*Tabla286[[#This Row],[% participación]],IF(AND(K123&gt;0,O123&lt;&gt;"Ejecución"),"-",""))</f>
        <v/>
      </c>
      <c r="M123" s="126"/>
      <c r="N123" s="182" t="str">
        <f t="shared" si="5"/>
        <v/>
      </c>
      <c r="O123" s="178" t="s">
        <v>1150</v>
      </c>
      <c r="P123" s="81"/>
    </row>
    <row r="124" spans="1:16" s="7" customFormat="1" ht="24.75" customHeight="1" outlineLevel="1" x14ac:dyDescent="0.25">
      <c r="A124" s="145">
        <v>11</v>
      </c>
      <c r="B124" s="176" t="s">
        <v>2671</v>
      </c>
      <c r="C124" s="177" t="s">
        <v>31</v>
      </c>
      <c r="D124" s="123"/>
      <c r="E124" s="146"/>
      <c r="F124" s="146"/>
      <c r="G124" s="173" t="str">
        <f t="shared" si="4"/>
        <v/>
      </c>
      <c r="H124" s="124"/>
      <c r="I124" s="123"/>
      <c r="J124" s="123"/>
      <c r="K124" s="68"/>
      <c r="L124" s="102" t="str">
        <f>+IF(AND(K124&gt;0,O124="Ejecución"),(K124/877802)*Tabla286[[#This Row],[% participación]],IF(AND(K124&gt;0,O124&lt;&gt;"Ejecución"),"-",""))</f>
        <v/>
      </c>
      <c r="M124" s="126"/>
      <c r="N124" s="182" t="str">
        <f t="shared" si="5"/>
        <v/>
      </c>
      <c r="O124" s="178" t="s">
        <v>1150</v>
      </c>
      <c r="P124" s="81"/>
    </row>
    <row r="125" spans="1:16" s="7" customFormat="1" ht="24.75" customHeight="1" outlineLevel="1" x14ac:dyDescent="0.25">
      <c r="A125" s="145">
        <v>12</v>
      </c>
      <c r="B125" s="176" t="s">
        <v>2671</v>
      </c>
      <c r="C125" s="177" t="s">
        <v>31</v>
      </c>
      <c r="D125" s="123"/>
      <c r="E125" s="146"/>
      <c r="F125" s="146"/>
      <c r="G125" s="173" t="str">
        <f t="shared" si="4"/>
        <v/>
      </c>
      <c r="H125" s="124"/>
      <c r="I125" s="123"/>
      <c r="J125" s="123"/>
      <c r="K125" s="68"/>
      <c r="L125" s="102" t="str">
        <f>+IF(AND(K125&gt;0,O125="Ejecución"),(K125/877802)*Tabla286[[#This Row],[% participación]],IF(AND(K125&gt;0,O125&lt;&gt;"Ejecución"),"-",""))</f>
        <v/>
      </c>
      <c r="M125" s="126"/>
      <c r="N125" s="182" t="str">
        <f t="shared" si="5"/>
        <v/>
      </c>
      <c r="O125" s="178" t="s">
        <v>1150</v>
      </c>
      <c r="P125" s="81"/>
    </row>
    <row r="126" spans="1:16" s="7" customFormat="1" ht="24.75" customHeight="1" outlineLevel="1" x14ac:dyDescent="0.25">
      <c r="A126" s="145">
        <v>13</v>
      </c>
      <c r="B126" s="176" t="s">
        <v>2671</v>
      </c>
      <c r="C126" s="177" t="s">
        <v>31</v>
      </c>
      <c r="D126" s="123"/>
      <c r="E126" s="146"/>
      <c r="F126" s="146"/>
      <c r="G126" s="173" t="str">
        <f t="shared" si="4"/>
        <v/>
      </c>
      <c r="H126" s="124"/>
      <c r="I126" s="123"/>
      <c r="J126" s="123"/>
      <c r="K126" s="68"/>
      <c r="L126" s="102" t="str">
        <f>+IF(AND(K126&gt;0,O126="Ejecución"),(K126/877802)*Tabla286[[#This Row],[% participación]],IF(AND(K126&gt;0,O126&lt;&gt;"Ejecución"),"-",""))</f>
        <v/>
      </c>
      <c r="M126" s="126"/>
      <c r="N126" s="182" t="str">
        <f t="shared" si="5"/>
        <v/>
      </c>
      <c r="O126" s="178" t="s">
        <v>1150</v>
      </c>
      <c r="P126" s="81"/>
    </row>
    <row r="127" spans="1:16" s="7" customFormat="1" ht="24.75" customHeight="1" outlineLevel="1" x14ac:dyDescent="0.25">
      <c r="A127" s="145">
        <v>14</v>
      </c>
      <c r="B127" s="176" t="s">
        <v>2671</v>
      </c>
      <c r="C127" s="177" t="s">
        <v>31</v>
      </c>
      <c r="D127" s="123"/>
      <c r="E127" s="146"/>
      <c r="F127" s="146"/>
      <c r="G127" s="173" t="str">
        <f t="shared" si="4"/>
        <v/>
      </c>
      <c r="H127" s="124"/>
      <c r="I127" s="123"/>
      <c r="J127" s="123"/>
      <c r="K127" s="68"/>
      <c r="L127" s="102" t="str">
        <f>+IF(AND(K127&gt;0,O127="Ejecución"),(K127/877802)*Tabla286[[#This Row],[% participación]],IF(AND(K127&gt;0,O127&lt;&gt;"Ejecución"),"-",""))</f>
        <v/>
      </c>
      <c r="M127" s="126"/>
      <c r="N127" s="182" t="str">
        <f t="shared" si="5"/>
        <v/>
      </c>
      <c r="O127" s="178" t="s">
        <v>1150</v>
      </c>
      <c r="P127" s="81"/>
    </row>
    <row r="128" spans="1:16" s="7" customFormat="1" ht="24.75" customHeight="1" outlineLevel="1" x14ac:dyDescent="0.25">
      <c r="A128" s="145">
        <v>15</v>
      </c>
      <c r="B128" s="176" t="s">
        <v>2671</v>
      </c>
      <c r="C128" s="177" t="s">
        <v>31</v>
      </c>
      <c r="D128" s="123"/>
      <c r="E128" s="146"/>
      <c r="F128" s="146"/>
      <c r="G128" s="173" t="str">
        <f t="shared" si="4"/>
        <v/>
      </c>
      <c r="H128" s="124"/>
      <c r="I128" s="123"/>
      <c r="J128" s="123"/>
      <c r="K128" s="68"/>
      <c r="L128" s="102" t="str">
        <f>+IF(AND(K128&gt;0,O128="Ejecución"),(K128/877802)*Tabla286[[#This Row],[% participación]],IF(AND(K128&gt;0,O128&lt;&gt;"Ejecución"),"-",""))</f>
        <v/>
      </c>
      <c r="M128" s="126"/>
      <c r="N128" s="182" t="str">
        <f t="shared" si="5"/>
        <v/>
      </c>
      <c r="O128" s="178" t="s">
        <v>1150</v>
      </c>
      <c r="P128" s="81"/>
    </row>
    <row r="129" spans="1:16" s="7" customFormat="1" ht="24.75" customHeight="1" outlineLevel="1" x14ac:dyDescent="0.25">
      <c r="A129" s="145">
        <v>16</v>
      </c>
      <c r="B129" s="176" t="s">
        <v>2671</v>
      </c>
      <c r="C129" s="177" t="s">
        <v>31</v>
      </c>
      <c r="D129" s="123"/>
      <c r="E129" s="146"/>
      <c r="F129" s="146"/>
      <c r="G129" s="173" t="str">
        <f t="shared" si="4"/>
        <v/>
      </c>
      <c r="H129" s="124"/>
      <c r="I129" s="123"/>
      <c r="J129" s="123"/>
      <c r="K129" s="68"/>
      <c r="L129" s="102" t="str">
        <f>+IF(AND(K129&gt;0,O129="Ejecución"),(K129/877802)*Tabla286[[#This Row],[% participación]],IF(AND(K129&gt;0,O129&lt;&gt;"Ejecución"),"-",""))</f>
        <v/>
      </c>
      <c r="M129" s="126"/>
      <c r="N129" s="182" t="str">
        <f t="shared" si="5"/>
        <v/>
      </c>
      <c r="O129" s="178" t="s">
        <v>1150</v>
      </c>
      <c r="P129" s="81"/>
    </row>
    <row r="130" spans="1:16" s="7" customFormat="1" ht="24.75" customHeight="1" outlineLevel="1" x14ac:dyDescent="0.25">
      <c r="A130" s="145">
        <v>17</v>
      </c>
      <c r="B130" s="176" t="s">
        <v>2671</v>
      </c>
      <c r="C130" s="177" t="s">
        <v>31</v>
      </c>
      <c r="D130" s="123"/>
      <c r="E130" s="146"/>
      <c r="F130" s="146"/>
      <c r="G130" s="173" t="str">
        <f t="shared" si="4"/>
        <v/>
      </c>
      <c r="H130" s="124"/>
      <c r="I130" s="123"/>
      <c r="J130" s="123"/>
      <c r="K130" s="68"/>
      <c r="L130" s="102" t="str">
        <f>+IF(AND(K130&gt;0,O130="Ejecución"),(K130/877802)*Tabla286[[#This Row],[% participación]],IF(AND(K130&gt;0,O130&lt;&gt;"Ejecución"),"-",""))</f>
        <v/>
      </c>
      <c r="M130" s="126"/>
      <c r="N130" s="182" t="str">
        <f t="shared" si="5"/>
        <v/>
      </c>
      <c r="O130" s="178" t="s">
        <v>1150</v>
      </c>
      <c r="P130" s="81"/>
    </row>
    <row r="131" spans="1:16" s="7" customFormat="1" ht="24.75" customHeight="1" outlineLevel="1" x14ac:dyDescent="0.25">
      <c r="A131" s="145">
        <v>18</v>
      </c>
      <c r="B131" s="176" t="s">
        <v>2671</v>
      </c>
      <c r="C131" s="177" t="s">
        <v>31</v>
      </c>
      <c r="D131" s="123"/>
      <c r="E131" s="146"/>
      <c r="F131" s="146"/>
      <c r="G131" s="173" t="str">
        <f t="shared" si="4"/>
        <v/>
      </c>
      <c r="H131" s="124"/>
      <c r="I131" s="123"/>
      <c r="J131" s="123"/>
      <c r="K131" s="68"/>
      <c r="L131" s="102" t="str">
        <f>+IF(AND(K131&gt;0,O131="Ejecución"),(K131/877802)*Tabla286[[#This Row],[% participación]],IF(AND(K131&gt;0,O131&lt;&gt;"Ejecución"),"-",""))</f>
        <v/>
      </c>
      <c r="M131" s="126"/>
      <c r="N131" s="182" t="str">
        <f t="shared" si="5"/>
        <v/>
      </c>
      <c r="O131" s="178" t="s">
        <v>1150</v>
      </c>
      <c r="P131" s="81"/>
    </row>
    <row r="132" spans="1:16" s="7" customFormat="1" ht="24.75" customHeight="1" outlineLevel="1" x14ac:dyDescent="0.25">
      <c r="A132" s="145">
        <v>19</v>
      </c>
      <c r="B132" s="176" t="s">
        <v>2671</v>
      </c>
      <c r="C132" s="177" t="s">
        <v>31</v>
      </c>
      <c r="D132" s="123"/>
      <c r="E132" s="146"/>
      <c r="F132" s="146"/>
      <c r="G132" s="173" t="str">
        <f t="shared" si="4"/>
        <v/>
      </c>
      <c r="H132" s="124"/>
      <c r="I132" s="123"/>
      <c r="J132" s="123"/>
      <c r="K132" s="68"/>
      <c r="L132" s="102" t="str">
        <f>+IF(AND(K132&gt;0,O132="Ejecución"),(K132/877802)*Tabla286[[#This Row],[% participación]],IF(AND(K132&gt;0,O132&lt;&gt;"Ejecución"),"-",""))</f>
        <v/>
      </c>
      <c r="M132" s="126"/>
      <c r="N132" s="182" t="str">
        <f t="shared" si="5"/>
        <v/>
      </c>
      <c r="O132" s="178" t="s">
        <v>1150</v>
      </c>
      <c r="P132" s="81"/>
    </row>
    <row r="133" spans="1:16" s="7" customFormat="1" ht="24.75" customHeight="1" outlineLevel="1" x14ac:dyDescent="0.25">
      <c r="A133" s="145">
        <v>20</v>
      </c>
      <c r="B133" s="176" t="s">
        <v>2671</v>
      </c>
      <c r="C133" s="177" t="s">
        <v>31</v>
      </c>
      <c r="D133" s="123"/>
      <c r="E133" s="146"/>
      <c r="F133" s="146"/>
      <c r="G133" s="173" t="str">
        <f t="shared" si="4"/>
        <v/>
      </c>
      <c r="H133" s="124"/>
      <c r="I133" s="123"/>
      <c r="J133" s="123"/>
      <c r="K133" s="68"/>
      <c r="L133" s="102" t="str">
        <f>+IF(AND(K133&gt;0,O133="Ejecución"),(K133/877802)*Tabla286[[#This Row],[% participación]],IF(AND(K133&gt;0,O133&lt;&gt;"Ejecución"),"-",""))</f>
        <v/>
      </c>
      <c r="M133" s="126"/>
      <c r="N133" s="182" t="str">
        <f t="shared" si="5"/>
        <v/>
      </c>
      <c r="O133" s="178" t="s">
        <v>1150</v>
      </c>
      <c r="P133" s="81"/>
    </row>
    <row r="134" spans="1:16" s="7" customFormat="1" ht="24.75" customHeight="1" outlineLevel="1" x14ac:dyDescent="0.25">
      <c r="A134" s="145">
        <v>21</v>
      </c>
      <c r="B134" s="176" t="s">
        <v>2671</v>
      </c>
      <c r="C134" s="177" t="s">
        <v>31</v>
      </c>
      <c r="D134" s="123"/>
      <c r="E134" s="146"/>
      <c r="F134" s="146"/>
      <c r="G134" s="173" t="str">
        <f t="shared" si="4"/>
        <v/>
      </c>
      <c r="H134" s="124"/>
      <c r="I134" s="123"/>
      <c r="J134" s="123"/>
      <c r="K134" s="68"/>
      <c r="L134" s="102" t="str">
        <f>+IF(AND(K134&gt;0,O134="Ejecución"),(K134/877802)*Tabla286[[#This Row],[% participación]],IF(AND(K134&gt;0,O134&lt;&gt;"Ejecución"),"-",""))</f>
        <v/>
      </c>
      <c r="M134" s="126"/>
      <c r="N134" s="182" t="str">
        <f t="shared" si="5"/>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4"/>
        <v/>
      </c>
      <c r="H136" s="124"/>
      <c r="I136" s="123"/>
      <c r="J136" s="123"/>
      <c r="K136" s="68"/>
      <c r="L136" s="102" t="str">
        <f>+IF(AND(K136&gt;0,O136="Ejecución"),(K136/877802)*Tabla286[[#This Row],[% participación]],IF(AND(K136&gt;0,O136&lt;&gt;"Ejecución"),"-",""))</f>
        <v/>
      </c>
      <c r="M136" s="126"/>
      <c r="N136" s="182" t="str">
        <f t="shared" si="5"/>
        <v/>
      </c>
      <c r="O136" s="178" t="s">
        <v>1150</v>
      </c>
      <c r="P136" s="81"/>
    </row>
    <row r="137" spans="1:16" s="7" customFormat="1" ht="24.75" customHeight="1" outlineLevel="1" x14ac:dyDescent="0.25">
      <c r="A137" s="145">
        <v>24</v>
      </c>
      <c r="B137" s="176" t="s">
        <v>2671</v>
      </c>
      <c r="C137" s="177" t="s">
        <v>31</v>
      </c>
      <c r="D137" s="123"/>
      <c r="E137" s="146"/>
      <c r="F137" s="146"/>
      <c r="G137" s="173" t="str">
        <f t="shared" si="4"/>
        <v/>
      </c>
      <c r="H137" s="124"/>
      <c r="I137" s="123"/>
      <c r="J137" s="123"/>
      <c r="K137" s="68"/>
      <c r="L137" s="102" t="str">
        <f>+IF(AND(K137&gt;0,O137="Ejecución"),(K137/877802)*Tabla286[[#This Row],[% participación]],IF(AND(K137&gt;0,O137&lt;&gt;"Ejecución"),"-",""))</f>
        <v/>
      </c>
      <c r="M137" s="126"/>
      <c r="N137" s="182" t="str">
        <f t="shared" si="5"/>
        <v/>
      </c>
      <c r="O137" s="178" t="s">
        <v>1150</v>
      </c>
      <c r="P137" s="81"/>
    </row>
    <row r="138" spans="1:16" s="7" customFormat="1" ht="24.75" customHeight="1" outlineLevel="1" x14ac:dyDescent="0.25">
      <c r="A138" s="145">
        <v>25</v>
      </c>
      <c r="B138" s="176" t="s">
        <v>2671</v>
      </c>
      <c r="C138" s="177" t="s">
        <v>31</v>
      </c>
      <c r="D138" s="123"/>
      <c r="E138" s="146"/>
      <c r="F138" s="146"/>
      <c r="G138" s="173" t="str">
        <f t="shared" si="4"/>
        <v/>
      </c>
      <c r="H138" s="124"/>
      <c r="I138" s="123"/>
      <c r="J138" s="123"/>
      <c r="K138" s="68"/>
      <c r="L138" s="102" t="str">
        <f>+IF(AND(K138&gt;0,O138="Ejecución"),(K138/877802)*Tabla286[[#This Row],[% participación]],IF(AND(K138&gt;0,O138&lt;&gt;"Ejecución"),"-",""))</f>
        <v/>
      </c>
      <c r="M138" s="126"/>
      <c r="N138" s="182" t="str">
        <f t="shared" si="5"/>
        <v/>
      </c>
      <c r="O138" s="178" t="s">
        <v>1150</v>
      </c>
      <c r="P138" s="81"/>
    </row>
    <row r="139" spans="1:16" s="7" customFormat="1" ht="24.75" customHeight="1" outlineLevel="1" x14ac:dyDescent="0.25">
      <c r="A139" s="145">
        <v>26</v>
      </c>
      <c r="B139" s="176" t="s">
        <v>2671</v>
      </c>
      <c r="C139" s="177" t="s">
        <v>31</v>
      </c>
      <c r="D139" s="123"/>
      <c r="E139" s="146"/>
      <c r="F139" s="146"/>
      <c r="G139" s="173" t="str">
        <f t="shared" si="4"/>
        <v/>
      </c>
      <c r="H139" s="124"/>
      <c r="I139" s="123"/>
      <c r="J139" s="123"/>
      <c r="K139" s="68"/>
      <c r="L139" s="102" t="str">
        <f>+IF(AND(K139&gt;0,O139="Ejecución"),(K139/877802)*Tabla286[[#This Row],[% participación]],IF(AND(K139&gt;0,O139&lt;&gt;"Ejecución"),"-",""))</f>
        <v/>
      </c>
      <c r="M139" s="126"/>
      <c r="N139" s="182" t="str">
        <f t="shared" si="5"/>
        <v/>
      </c>
      <c r="O139" s="178" t="s">
        <v>1150</v>
      </c>
      <c r="P139" s="81"/>
    </row>
    <row r="140" spans="1:16" s="7" customFormat="1" ht="24.75" customHeight="1" outlineLevel="1" x14ac:dyDescent="0.25">
      <c r="A140" s="145">
        <v>27</v>
      </c>
      <c r="B140" s="176" t="s">
        <v>2671</v>
      </c>
      <c r="C140" s="177" t="s">
        <v>31</v>
      </c>
      <c r="D140" s="123"/>
      <c r="E140" s="146"/>
      <c r="F140" s="146"/>
      <c r="G140" s="173" t="str">
        <f t="shared" si="4"/>
        <v/>
      </c>
      <c r="H140" s="124"/>
      <c r="I140" s="123"/>
      <c r="J140" s="123"/>
      <c r="K140" s="68"/>
      <c r="L140" s="102" t="str">
        <f>+IF(AND(K140&gt;0,O140="Ejecución"),(K140/877802)*Tabla286[[#This Row],[% participación]],IF(AND(K140&gt;0,O140&lt;&gt;"Ejecución"),"-",""))</f>
        <v/>
      </c>
      <c r="M140" s="126"/>
      <c r="N140" s="182" t="str">
        <f t="shared" si="5"/>
        <v/>
      </c>
      <c r="O140" s="178" t="s">
        <v>1150</v>
      </c>
      <c r="P140" s="81"/>
    </row>
    <row r="141" spans="1:16" s="7" customFormat="1" ht="24.75" customHeight="1" outlineLevel="1" x14ac:dyDescent="0.25">
      <c r="A141" s="145">
        <v>28</v>
      </c>
      <c r="B141" s="176" t="s">
        <v>2671</v>
      </c>
      <c r="C141" s="177" t="s">
        <v>31</v>
      </c>
      <c r="D141" s="123"/>
      <c r="E141" s="146"/>
      <c r="F141" s="146"/>
      <c r="G141" s="173" t="str">
        <f t="shared" si="4"/>
        <v/>
      </c>
      <c r="H141" s="124"/>
      <c r="I141" s="123"/>
      <c r="J141" s="123"/>
      <c r="K141" s="68"/>
      <c r="L141" s="102" t="str">
        <f>+IF(AND(K141&gt;0,O141="Ejecución"),(K141/877802)*Tabla286[[#This Row],[% participación]],IF(AND(K141&gt;0,O141&lt;&gt;"Ejecución"),"-",""))</f>
        <v/>
      </c>
      <c r="M141" s="126"/>
      <c r="N141" s="182" t="str">
        <f t="shared" si="5"/>
        <v/>
      </c>
      <c r="O141" s="178" t="s">
        <v>1150</v>
      </c>
      <c r="P141" s="81"/>
    </row>
    <row r="142" spans="1:16" s="7" customFormat="1" ht="24.75" customHeight="1" outlineLevel="1" x14ac:dyDescent="0.25">
      <c r="A142" s="145">
        <v>29</v>
      </c>
      <c r="B142" s="176" t="s">
        <v>2671</v>
      </c>
      <c r="C142" s="177" t="s">
        <v>31</v>
      </c>
      <c r="D142" s="123"/>
      <c r="E142" s="146"/>
      <c r="F142" s="146"/>
      <c r="G142" s="173" t="str">
        <f t="shared" si="4"/>
        <v/>
      </c>
      <c r="H142" s="124"/>
      <c r="I142" s="123"/>
      <c r="J142" s="123"/>
      <c r="K142" s="68"/>
      <c r="L142" s="102" t="str">
        <f>+IF(AND(K142&gt;0,O142="Ejecución"),(K142/877802)*Tabla286[[#This Row],[% participación]],IF(AND(K142&gt;0,O142&lt;&gt;"Ejecución"),"-",""))</f>
        <v/>
      </c>
      <c r="M142" s="126"/>
      <c r="N142" s="182" t="str">
        <f t="shared" si="5"/>
        <v/>
      </c>
      <c r="O142" s="178" t="s">
        <v>1150</v>
      </c>
      <c r="P142" s="81"/>
    </row>
    <row r="143" spans="1:16" s="7" customFormat="1" ht="24.75" customHeight="1" outlineLevel="1" x14ac:dyDescent="0.25">
      <c r="A143" s="145">
        <v>30</v>
      </c>
      <c r="B143" s="176" t="s">
        <v>2671</v>
      </c>
      <c r="C143" s="177" t="s">
        <v>31</v>
      </c>
      <c r="D143" s="123"/>
      <c r="E143" s="146"/>
      <c r="F143" s="146"/>
      <c r="G143" s="173" t="str">
        <f t="shared" si="4"/>
        <v/>
      </c>
      <c r="H143" s="124"/>
      <c r="I143" s="123"/>
      <c r="J143" s="123"/>
      <c r="K143" s="68"/>
      <c r="L143" s="102" t="str">
        <f>+IF(AND(K143&gt;0,O143="Ejecución"),(K143/877802)*Tabla286[[#This Row],[% participación]],IF(AND(K143&gt;0,O143&lt;&gt;"Ejecución"),"-",""))</f>
        <v/>
      </c>
      <c r="M143" s="126"/>
      <c r="N143" s="182" t="str">
        <f t="shared" si="5"/>
        <v/>
      </c>
      <c r="O143" s="178" t="s">
        <v>1150</v>
      </c>
      <c r="P143" s="81"/>
    </row>
    <row r="144" spans="1:16" s="7" customFormat="1" ht="24.75" customHeight="1" outlineLevel="1" x14ac:dyDescent="0.25">
      <c r="A144" s="145">
        <v>31</v>
      </c>
      <c r="B144" s="176" t="s">
        <v>2671</v>
      </c>
      <c r="C144" s="177" t="s">
        <v>31</v>
      </c>
      <c r="D144" s="123"/>
      <c r="E144" s="146"/>
      <c r="F144" s="146"/>
      <c r="G144" s="173" t="str">
        <f t="shared" si="4"/>
        <v/>
      </c>
      <c r="H144" s="124"/>
      <c r="I144" s="123"/>
      <c r="J144" s="123"/>
      <c r="K144" s="68"/>
      <c r="L144" s="102" t="str">
        <f>+IF(AND(K144&gt;0,O144="Ejecución"),(K144/877802)*Tabla286[[#This Row],[% participación]],IF(AND(K144&gt;0,O144&lt;&gt;"Ejecución"),"-",""))</f>
        <v/>
      </c>
      <c r="M144" s="126"/>
      <c r="N144" s="182" t="str">
        <f t="shared" si="5"/>
        <v/>
      </c>
      <c r="O144" s="178" t="s">
        <v>1150</v>
      </c>
      <c r="P144" s="81"/>
    </row>
    <row r="145" spans="1:16" s="7" customFormat="1" ht="24.75" customHeight="1" outlineLevel="1" x14ac:dyDescent="0.25">
      <c r="A145" s="145">
        <v>32</v>
      </c>
      <c r="B145" s="176" t="s">
        <v>2671</v>
      </c>
      <c r="C145" s="177" t="s">
        <v>31</v>
      </c>
      <c r="D145" s="123"/>
      <c r="E145" s="146"/>
      <c r="F145" s="146"/>
      <c r="G145" s="173" t="str">
        <f t="shared" si="4"/>
        <v/>
      </c>
      <c r="H145" s="124"/>
      <c r="I145" s="123"/>
      <c r="J145" s="123"/>
      <c r="K145" s="68"/>
      <c r="L145" s="102" t="str">
        <f>+IF(AND(K145&gt;0,O145="Ejecución"),(K145/877802)*Tabla286[[#This Row],[% participación]],IF(AND(K145&gt;0,O145&lt;&gt;"Ejecución"),"-",""))</f>
        <v/>
      </c>
      <c r="M145" s="126"/>
      <c r="N145" s="182" t="str">
        <f t="shared" si="5"/>
        <v/>
      </c>
      <c r="O145" s="178" t="s">
        <v>1150</v>
      </c>
      <c r="P145" s="81"/>
    </row>
    <row r="146" spans="1:16" s="7" customFormat="1" ht="24.75" customHeight="1" outlineLevel="1" x14ac:dyDescent="0.25">
      <c r="A146" s="145">
        <v>33</v>
      </c>
      <c r="B146" s="176" t="s">
        <v>2671</v>
      </c>
      <c r="C146" s="177" t="s">
        <v>31</v>
      </c>
      <c r="D146" s="123"/>
      <c r="E146" s="146"/>
      <c r="F146" s="146"/>
      <c r="G146" s="173" t="str">
        <f t="shared" si="4"/>
        <v/>
      </c>
      <c r="H146" s="124"/>
      <c r="I146" s="123"/>
      <c r="J146" s="123"/>
      <c r="K146" s="68"/>
      <c r="L146" s="102" t="str">
        <f>+IF(AND(K146&gt;0,O146="Ejecución"),(K146/877802)*Tabla286[[#This Row],[% participación]],IF(AND(K146&gt;0,O146&lt;&gt;"Ejecución"),"-",""))</f>
        <v/>
      </c>
      <c r="M146" s="126"/>
      <c r="N146" s="182" t="str">
        <f t="shared" si="5"/>
        <v/>
      </c>
      <c r="O146" s="178" t="s">
        <v>1150</v>
      </c>
      <c r="P146" s="81"/>
    </row>
    <row r="147" spans="1:16" s="7" customFormat="1" ht="24.75" customHeight="1" outlineLevel="1" x14ac:dyDescent="0.25">
      <c r="A147" s="145">
        <v>34</v>
      </c>
      <c r="B147" s="176" t="s">
        <v>2671</v>
      </c>
      <c r="C147" s="177" t="s">
        <v>31</v>
      </c>
      <c r="D147" s="123"/>
      <c r="E147" s="146"/>
      <c r="F147" s="146"/>
      <c r="G147" s="173" t="str">
        <f t="shared" si="4"/>
        <v/>
      </c>
      <c r="H147" s="124"/>
      <c r="I147" s="123"/>
      <c r="J147" s="123"/>
      <c r="K147" s="68"/>
      <c r="L147" s="102" t="str">
        <f>+IF(AND(K147&gt;0,O147="Ejecución"),(K147/877802)*Tabla286[[#This Row],[% participación]],IF(AND(K147&gt;0,O147&lt;&gt;"Ejecución"),"-",""))</f>
        <v/>
      </c>
      <c r="M147" s="126"/>
      <c r="N147" s="182" t="str">
        <f t="shared" si="5"/>
        <v/>
      </c>
      <c r="O147" s="178" t="s">
        <v>1150</v>
      </c>
      <c r="P147" s="81"/>
    </row>
    <row r="148" spans="1:16" s="7" customFormat="1" ht="24.75" customHeight="1" outlineLevel="1" x14ac:dyDescent="0.25">
      <c r="A148" s="145">
        <v>35</v>
      </c>
      <c r="B148" s="176" t="s">
        <v>2671</v>
      </c>
      <c r="C148" s="177" t="s">
        <v>31</v>
      </c>
      <c r="D148" s="123"/>
      <c r="E148" s="146"/>
      <c r="F148" s="146"/>
      <c r="G148" s="173" t="str">
        <f t="shared" si="4"/>
        <v/>
      </c>
      <c r="H148" s="124"/>
      <c r="I148" s="123"/>
      <c r="J148" s="123"/>
      <c r="K148" s="68"/>
      <c r="L148" s="102" t="str">
        <f>+IF(AND(K148&gt;0,O148="Ejecución"),(K148/877802)*Tabla286[[#This Row],[% participación]],IF(AND(K148&gt;0,O148&lt;&gt;"Ejecución"),"-",""))</f>
        <v/>
      </c>
      <c r="M148" s="126"/>
      <c r="N148" s="182" t="str">
        <f t="shared" si="5"/>
        <v/>
      </c>
      <c r="O148" s="178" t="s">
        <v>1150</v>
      </c>
      <c r="P148" s="81"/>
    </row>
    <row r="149" spans="1:16" s="7" customFormat="1" ht="24.75" customHeight="1" outlineLevel="1" x14ac:dyDescent="0.25">
      <c r="A149" s="145">
        <v>36</v>
      </c>
      <c r="B149" s="176" t="s">
        <v>2671</v>
      </c>
      <c r="C149" s="177" t="s">
        <v>31</v>
      </c>
      <c r="D149" s="123"/>
      <c r="E149" s="146"/>
      <c r="F149" s="146"/>
      <c r="G149" s="173" t="str">
        <f t="shared" si="4"/>
        <v/>
      </c>
      <c r="H149" s="124"/>
      <c r="I149" s="123"/>
      <c r="J149" s="123"/>
      <c r="K149" s="68"/>
      <c r="L149" s="102" t="str">
        <f>+IF(AND(K149&gt;0,O149="Ejecución"),(K149/877802)*Tabla286[[#This Row],[% participación]],IF(AND(K149&gt;0,O149&lt;&gt;"Ejecución"),"-",""))</f>
        <v/>
      </c>
      <c r="M149" s="126"/>
      <c r="N149" s="182" t="str">
        <f t="shared" si="5"/>
        <v/>
      </c>
      <c r="O149" s="178" t="s">
        <v>1150</v>
      </c>
      <c r="P149" s="81"/>
    </row>
    <row r="150" spans="1:16" s="7" customFormat="1" ht="24.75" customHeight="1" outlineLevel="1" x14ac:dyDescent="0.25">
      <c r="A150" s="145">
        <v>37</v>
      </c>
      <c r="B150" s="176" t="s">
        <v>2671</v>
      </c>
      <c r="C150" s="177" t="s">
        <v>31</v>
      </c>
      <c r="D150" s="123"/>
      <c r="E150" s="146"/>
      <c r="F150" s="146"/>
      <c r="G150" s="173" t="str">
        <f t="shared" si="4"/>
        <v/>
      </c>
      <c r="H150" s="124"/>
      <c r="I150" s="123"/>
      <c r="J150" s="123"/>
      <c r="K150" s="68"/>
      <c r="L150" s="102" t="str">
        <f>+IF(AND(K150&gt;0,O150="Ejecución"),(K150/877802)*Tabla286[[#This Row],[% participación]],IF(AND(K150&gt;0,O150&lt;&gt;"Ejecución"),"-",""))</f>
        <v/>
      </c>
      <c r="M150" s="126"/>
      <c r="N150" s="182" t="str">
        <f t="shared" si="5"/>
        <v/>
      </c>
      <c r="O150" s="178" t="s">
        <v>1150</v>
      </c>
      <c r="P150" s="81"/>
    </row>
    <row r="151" spans="1:16" s="7" customFormat="1" ht="24.75" customHeight="1" outlineLevel="1" x14ac:dyDescent="0.25">
      <c r="A151" s="145">
        <v>38</v>
      </c>
      <c r="B151" s="176" t="s">
        <v>2671</v>
      </c>
      <c r="C151" s="177" t="s">
        <v>31</v>
      </c>
      <c r="D151" s="123"/>
      <c r="E151" s="146"/>
      <c r="F151" s="146"/>
      <c r="G151" s="173" t="str">
        <f t="shared" si="4"/>
        <v/>
      </c>
      <c r="H151" s="124"/>
      <c r="I151" s="123"/>
      <c r="J151" s="123"/>
      <c r="K151" s="68"/>
      <c r="L151" s="102" t="str">
        <f>+IF(AND(K151&gt;0,O151="Ejecución"),(K151/877802)*Tabla286[[#This Row],[% participación]],IF(AND(K151&gt;0,O151&lt;&gt;"Ejecución"),"-",""))</f>
        <v/>
      </c>
      <c r="M151" s="126"/>
      <c r="N151" s="182" t="str">
        <f t="shared" si="5"/>
        <v/>
      </c>
      <c r="O151" s="178" t="s">
        <v>1150</v>
      </c>
      <c r="P151" s="81"/>
    </row>
    <row r="152" spans="1:16" s="7" customFormat="1" ht="24.75" customHeight="1" outlineLevel="1" x14ac:dyDescent="0.25">
      <c r="A152" s="145">
        <v>39</v>
      </c>
      <c r="B152" s="176" t="s">
        <v>2671</v>
      </c>
      <c r="C152" s="177" t="s">
        <v>31</v>
      </c>
      <c r="D152" s="123"/>
      <c r="E152" s="146"/>
      <c r="F152" s="146"/>
      <c r="G152" s="173" t="str">
        <f t="shared" si="4"/>
        <v/>
      </c>
      <c r="H152" s="124"/>
      <c r="I152" s="123"/>
      <c r="J152" s="123"/>
      <c r="K152" s="68"/>
      <c r="L152" s="102" t="str">
        <f>+IF(AND(K152&gt;0,O152="Ejecución"),(K152/877802)*Tabla286[[#This Row],[% participación]],IF(AND(K152&gt;0,O152&lt;&gt;"Ejecución"),"-",""))</f>
        <v/>
      </c>
      <c r="M152" s="126"/>
      <c r="N152" s="182" t="str">
        <f t="shared" si="5"/>
        <v/>
      </c>
      <c r="O152" s="178" t="s">
        <v>1150</v>
      </c>
      <c r="P152" s="81"/>
    </row>
    <row r="153" spans="1:16" s="7" customFormat="1" ht="24.75" customHeight="1" outlineLevel="1" x14ac:dyDescent="0.25">
      <c r="A153" s="145">
        <v>40</v>
      </c>
      <c r="B153" s="176" t="s">
        <v>2671</v>
      </c>
      <c r="C153" s="177" t="s">
        <v>31</v>
      </c>
      <c r="D153" s="123"/>
      <c r="E153" s="146"/>
      <c r="F153" s="146"/>
      <c r="G153" s="173" t="str">
        <f t="shared" si="4"/>
        <v/>
      </c>
      <c r="H153" s="124"/>
      <c r="I153" s="123"/>
      <c r="J153" s="123"/>
      <c r="K153" s="68"/>
      <c r="L153" s="102" t="str">
        <f>+IF(AND(K153&gt;0,O153="Ejecución"),(K153/877802)*Tabla286[[#This Row],[% participación]],IF(AND(K153&gt;0,O153&lt;&gt;"Ejecución"),"-",""))</f>
        <v/>
      </c>
      <c r="M153" s="126"/>
      <c r="N153" s="182" t="str">
        <f t="shared" si="5"/>
        <v/>
      </c>
      <c r="O153" s="178" t="s">
        <v>1150</v>
      </c>
      <c r="P153" s="81"/>
    </row>
    <row r="154" spans="1:16" s="7" customFormat="1" ht="24" customHeight="1" outlineLevel="1" x14ac:dyDescent="0.25">
      <c r="A154" s="145">
        <v>41</v>
      </c>
      <c r="B154" s="176" t="s">
        <v>2671</v>
      </c>
      <c r="C154" s="177" t="s">
        <v>31</v>
      </c>
      <c r="D154" s="123"/>
      <c r="E154" s="146"/>
      <c r="F154" s="146"/>
      <c r="G154" s="173" t="str">
        <f t="shared" si="4"/>
        <v/>
      </c>
      <c r="H154" s="124"/>
      <c r="I154" s="123"/>
      <c r="J154" s="123"/>
      <c r="K154" s="68"/>
      <c r="L154" s="102" t="str">
        <f>+IF(AND(K154&gt;0,O154="Ejecución"),(K154/877802)*Tabla286[[#This Row],[% participación]],IF(AND(K154&gt;0,O154&lt;&gt;"Ejecución"),"-",""))</f>
        <v/>
      </c>
      <c r="M154" s="126"/>
      <c r="N154" s="182" t="str">
        <f t="shared" si="5"/>
        <v/>
      </c>
      <c r="O154" s="178" t="s">
        <v>1150</v>
      </c>
      <c r="P154" s="81"/>
    </row>
    <row r="155" spans="1:16" s="7" customFormat="1" ht="24.75" customHeight="1" outlineLevel="1" x14ac:dyDescent="0.25">
      <c r="A155" s="145">
        <v>42</v>
      </c>
      <c r="B155" s="176" t="s">
        <v>2671</v>
      </c>
      <c r="C155" s="177" t="s">
        <v>31</v>
      </c>
      <c r="D155" s="123"/>
      <c r="E155" s="146"/>
      <c r="F155" s="146"/>
      <c r="G155" s="173" t="str">
        <f t="shared" si="4"/>
        <v/>
      </c>
      <c r="H155" s="124"/>
      <c r="I155" s="123"/>
      <c r="J155" s="123"/>
      <c r="K155" s="68"/>
      <c r="L155" s="102" t="str">
        <f>+IF(AND(K155&gt;0,O155="Ejecución"),(K155/877802)*Tabla286[[#This Row],[% participación]],IF(AND(K155&gt;0,O155&lt;&gt;"Ejecución"),"-",""))</f>
        <v/>
      </c>
      <c r="M155" s="126"/>
      <c r="N155" s="182" t="str">
        <f t="shared" si="5"/>
        <v/>
      </c>
      <c r="O155" s="178" t="s">
        <v>1150</v>
      </c>
      <c r="P155" s="81"/>
    </row>
    <row r="156" spans="1:16" s="7" customFormat="1" ht="24.75" customHeight="1" outlineLevel="1" x14ac:dyDescent="0.25">
      <c r="A156" s="145">
        <v>43</v>
      </c>
      <c r="B156" s="176" t="s">
        <v>2671</v>
      </c>
      <c r="C156" s="177" t="s">
        <v>31</v>
      </c>
      <c r="D156" s="123"/>
      <c r="E156" s="146"/>
      <c r="F156" s="146"/>
      <c r="G156" s="173" t="str">
        <f t="shared" si="4"/>
        <v/>
      </c>
      <c r="H156" s="124"/>
      <c r="I156" s="123"/>
      <c r="J156" s="123"/>
      <c r="K156" s="68"/>
      <c r="L156" s="102" t="str">
        <f>+IF(AND(K156&gt;0,O156="Ejecución"),(K156/877802)*Tabla286[[#This Row],[% participación]],IF(AND(K156&gt;0,O156&lt;&gt;"Ejecución"),"-",""))</f>
        <v/>
      </c>
      <c r="M156" s="126"/>
      <c r="N156" s="182" t="str">
        <f t="shared" si="5"/>
        <v/>
      </c>
      <c r="O156" s="178" t="s">
        <v>1150</v>
      </c>
      <c r="P156" s="81"/>
    </row>
    <row r="157" spans="1:16" s="7" customFormat="1" ht="24.75" customHeight="1" outlineLevel="1" x14ac:dyDescent="0.25">
      <c r="A157" s="145">
        <v>44</v>
      </c>
      <c r="B157" s="176" t="s">
        <v>2671</v>
      </c>
      <c r="C157" s="177" t="s">
        <v>31</v>
      </c>
      <c r="D157" s="123"/>
      <c r="E157" s="146"/>
      <c r="F157" s="146"/>
      <c r="G157" s="173" t="str">
        <f t="shared" si="4"/>
        <v/>
      </c>
      <c r="H157" s="124"/>
      <c r="I157" s="123"/>
      <c r="J157" s="123"/>
      <c r="K157" s="68"/>
      <c r="L157" s="102" t="str">
        <f>+IF(AND(K157&gt;0,O157="Ejecución"),(K157/877802)*Tabla286[[#This Row],[% participación]],IF(AND(K157&gt;0,O157&lt;&gt;"Ejecución"),"-",""))</f>
        <v/>
      </c>
      <c r="M157" s="126"/>
      <c r="N157" s="182" t="str">
        <f t="shared" si="5"/>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4"/>
        <v/>
      </c>
      <c r="H158" s="124"/>
      <c r="I158" s="123"/>
      <c r="J158" s="123"/>
      <c r="K158" s="68"/>
      <c r="L158" s="102" t="str">
        <f>+IF(AND(K158&gt;0,O158="Ejecución"),(K158/877802)*Tabla286[[#This Row],[% participación]],IF(AND(K158&gt;0,O158&lt;&gt;"Ejecución"),"-",""))</f>
        <v/>
      </c>
      <c r="M158" s="126"/>
      <c r="N158" s="182" t="str">
        <f t="shared" si="5"/>
        <v/>
      </c>
      <c r="O158" s="178" t="s">
        <v>1150</v>
      </c>
      <c r="P158" s="81"/>
    </row>
    <row r="159" spans="1:16" ht="23.1" customHeight="1" thickBot="1" x14ac:dyDescent="0.3">
      <c r="O159" s="186"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6"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5"/>
      <c r="S175" s="19"/>
      <c r="T175" s="19"/>
      <c r="U175" s="19"/>
      <c r="V175" s="19"/>
      <c r="W175" s="19"/>
      <c r="X175" s="19"/>
      <c r="Y175" s="19"/>
      <c r="Z175" s="19"/>
      <c r="AA175" s="19"/>
      <c r="AB175" s="19"/>
    </row>
    <row r="176" spans="1:28" ht="23.25" x14ac:dyDescent="0.25">
      <c r="A176" s="9"/>
      <c r="B176" s="201"/>
      <c r="C176" s="202"/>
      <c r="D176" s="203"/>
      <c r="E176" s="165" t="s">
        <v>2621</v>
      </c>
      <c r="F176" s="165" t="s">
        <v>2622</v>
      </c>
      <c r="G176" s="165" t="s">
        <v>2623</v>
      </c>
      <c r="H176" s="5"/>
      <c r="I176" s="201"/>
      <c r="J176" s="202"/>
      <c r="K176" s="202"/>
      <c r="L176" s="203"/>
      <c r="M176" s="259"/>
      <c r="O176" s="8"/>
      <c r="Q176" s="19"/>
      <c r="R176" s="165" t="s">
        <v>2623</v>
      </c>
      <c r="S176" s="19"/>
      <c r="T176" s="19"/>
      <c r="U176" s="19"/>
      <c r="V176" s="19"/>
      <c r="W176" s="19"/>
      <c r="X176" s="19"/>
      <c r="Y176" s="19"/>
      <c r="Z176" s="19"/>
      <c r="AA176" s="19"/>
      <c r="AB176" s="19"/>
    </row>
    <row r="177" spans="1:28" ht="23.25" x14ac:dyDescent="0.25">
      <c r="A177" s="9"/>
      <c r="B177" s="250" t="s">
        <v>2670</v>
      </c>
      <c r="C177" s="250"/>
      <c r="D177" s="250"/>
      <c r="E177" s="24">
        <v>0.02</v>
      </c>
      <c r="F177" s="179"/>
      <c r="G177" s="180" t="str">
        <f>IF(F177&gt;0,SUM(E177+F177),"")</f>
        <v/>
      </c>
      <c r="H177" s="5"/>
      <c r="I177" s="247" t="s">
        <v>2674</v>
      </c>
      <c r="J177" s="248"/>
      <c r="K177" s="248"/>
      <c r="L177" s="249"/>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4" t="str">
        <f>IF(F178&gt;0,SUM(E178+F178),"")</f>
        <v/>
      </c>
      <c r="H178" s="5"/>
      <c r="I178" s="247" t="s">
        <v>1169</v>
      </c>
      <c r="J178" s="248"/>
      <c r="K178" s="249"/>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4" t="str">
        <f>IF(F179&gt;0,SUM(E179+F179),"")</f>
        <v/>
      </c>
      <c r="H179" s="5"/>
      <c r="I179" s="247" t="s">
        <v>1170</v>
      </c>
      <c r="J179" s="248"/>
      <c r="K179" s="249"/>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4" t="str">
        <f>IF(F180&gt;0,SUM(E180+F180),"")</f>
        <v/>
      </c>
      <c r="H180" s="5"/>
      <c r="I180" s="247" t="s">
        <v>1171</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1" t="s">
        <v>2633</v>
      </c>
      <c r="L183" s="25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4" t="s">
        <v>2641</v>
      </c>
      <c r="C190" s="224"/>
      <c r="E190" s="5" t="s">
        <v>20</v>
      </c>
      <c r="H190" s="168" t="s">
        <v>24</v>
      </c>
      <c r="J190" s="5" t="s">
        <v>2642</v>
      </c>
      <c r="K190" s="5"/>
      <c r="M190" s="5"/>
      <c r="N190" s="5"/>
      <c r="O190" s="8"/>
      <c r="Q190" s="155"/>
      <c r="R190" s="156"/>
      <c r="S190" s="156"/>
      <c r="T190" s="155"/>
    </row>
    <row r="191" spans="1:28" x14ac:dyDescent="0.25">
      <c r="A191" s="9"/>
      <c r="C191" s="129">
        <v>41964</v>
      </c>
      <c r="D191" s="5"/>
      <c r="E191" s="128">
        <v>2819</v>
      </c>
      <c r="F191" s="5"/>
      <c r="G191" s="5"/>
      <c r="H191" s="148" t="s">
        <v>2739</v>
      </c>
      <c r="J191" s="5"/>
      <c r="K191" s="129">
        <v>42523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t="s">
        <v>2741</v>
      </c>
      <c r="J209" s="27" t="s">
        <v>2627</v>
      </c>
      <c r="K209" s="149" t="s">
        <v>2741</v>
      </c>
      <c r="L209" s="21"/>
      <c r="M209" s="21"/>
      <c r="N209" s="21"/>
      <c r="O209" s="8"/>
    </row>
    <row r="210" spans="1:15" x14ac:dyDescent="0.25">
      <c r="A210" s="9"/>
      <c r="B210" s="27" t="s">
        <v>2624</v>
      </c>
      <c r="C210" s="128" t="s">
        <v>2740</v>
      </c>
      <c r="D210" s="21"/>
      <c r="G210" s="27" t="s">
        <v>2626</v>
      </c>
      <c r="H210" s="149">
        <v>3017332540</v>
      </c>
      <c r="J210" s="27" t="s">
        <v>2628</v>
      </c>
      <c r="K210" s="148" t="s">
        <v>2742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44194.662395486113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9" t="str">
        <f>HYPERLINK("#Integrante_4!A109","CAPACIDAD RESIDUAL")</f>
        <v>CAPACIDAD RESIDUAL</v>
      </c>
      <c r="F8" s="270"/>
      <c r="G8" s="27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9" t="str">
        <f>HYPERLINK("#Integrante_4!A162","TALENTO HUMANO")</f>
        <v>TALENTO HUMANO</v>
      </c>
      <c r="F9" s="270"/>
      <c r="G9" s="27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9" t="str">
        <f>HYPERLINK("#Integrante_4!F162","INFRAESTRUCTURA")</f>
        <v>INFRAESTRUCTURA</v>
      </c>
      <c r="F10" s="270"/>
      <c r="G10" s="27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6" t="s">
        <v>8</v>
      </c>
      <c r="M15" s="26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2"/>
      <c r="I20" s="150"/>
      <c r="J20" s="151"/>
      <c r="K20" s="152"/>
      <c r="L20" s="153"/>
      <c r="M20" s="153"/>
      <c r="N20" s="136">
        <f>+(M20-L20)/30</f>
        <v>0</v>
      </c>
      <c r="O20" s="139"/>
      <c r="U20" s="135"/>
      <c r="V20" s="107">
        <f ca="1">NOW()</f>
        <v>44194.662395486113</v>
      </c>
      <c r="W20" s="107">
        <f ca="1">NOW()</f>
        <v>44194.662395486113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e">
        <f>VLOOKUP(B20,EAS!A2:B1439,2,0)</f>
        <v>#N/A</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5"/>
      <c r="S177" s="19"/>
      <c r="T177" s="19"/>
      <c r="U177" s="19"/>
      <c r="V177" s="19"/>
      <c r="W177" s="19"/>
      <c r="X177" s="19"/>
      <c r="Y177" s="19"/>
      <c r="Z177" s="19"/>
      <c r="AA177" s="19"/>
      <c r="AB177" s="19"/>
    </row>
    <row r="178" spans="1:28" ht="23.25" x14ac:dyDescent="0.25">
      <c r="A178" s="9"/>
      <c r="B178" s="201"/>
      <c r="C178" s="202"/>
      <c r="D178" s="203"/>
      <c r="E178" s="165" t="s">
        <v>2621</v>
      </c>
      <c r="F178" s="165" t="s">
        <v>2622</v>
      </c>
      <c r="G178" s="165" t="s">
        <v>2623</v>
      </c>
      <c r="H178" s="5"/>
      <c r="I178" s="201"/>
      <c r="J178" s="202"/>
      <c r="K178" s="202"/>
      <c r="L178" s="203"/>
      <c r="M178" s="259"/>
      <c r="O178" s="8"/>
      <c r="Q178" s="19"/>
      <c r="R178" s="165" t="s">
        <v>2623</v>
      </c>
      <c r="S178" s="19"/>
      <c r="T178" s="19"/>
      <c r="U178" s="19"/>
      <c r="V178" s="19"/>
      <c r="W178" s="19"/>
      <c r="X178" s="19"/>
      <c r="Y178" s="19"/>
      <c r="Z178" s="19"/>
      <c r="AA178" s="19"/>
      <c r="AB178" s="19"/>
    </row>
    <row r="179" spans="1:28" ht="23.25" x14ac:dyDescent="0.25">
      <c r="A179" s="9"/>
      <c r="B179" s="250" t="s">
        <v>2670</v>
      </c>
      <c r="C179" s="250"/>
      <c r="D179" s="250"/>
      <c r="E179" s="24">
        <v>0.02</v>
      </c>
      <c r="F179" s="179"/>
      <c r="G179" s="180" t="str">
        <f>IF(F179&gt;0,SUM(E179+F179),"")</f>
        <v/>
      </c>
      <c r="H179" s="5"/>
      <c r="I179" s="247" t="s">
        <v>2674</v>
      </c>
      <c r="J179" s="248"/>
      <c r="K179" s="248"/>
      <c r="L179" s="249"/>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44194.662395486113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9" t="str">
        <f>HYPERLINK("#Integrante_5!A109","CAPACIDAD RESIDUAL")</f>
        <v>CAPACIDAD RESIDUAL</v>
      </c>
      <c r="F8" s="270"/>
      <c r="G8" s="27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9" t="str">
        <f>HYPERLINK("#Integrante_5!A162","TALENTO HUMANO")</f>
        <v>TALENTO HUMANO</v>
      </c>
      <c r="F9" s="270"/>
      <c r="G9" s="27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9" t="str">
        <f>HYPERLINK("#Integrante_5!F162","INFRAESTRUCTURA")</f>
        <v>INFRAESTRUCTURA</v>
      </c>
      <c r="F10" s="270"/>
      <c r="G10" s="27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6" t="s">
        <v>8</v>
      </c>
      <c r="M15" s="26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2"/>
      <c r="I20" s="150"/>
      <c r="J20" s="151"/>
      <c r="K20" s="152"/>
      <c r="L20" s="153"/>
      <c r="M20" s="153"/>
      <c r="N20" s="136">
        <f>+(M20-L20)/30</f>
        <v>0</v>
      </c>
      <c r="O20" s="139"/>
      <c r="U20" s="135"/>
      <c r="V20" s="107">
        <f ca="1">NOW()</f>
        <v>44194.662395486113</v>
      </c>
      <c r="W20" s="107">
        <f ca="1">NOW()</f>
        <v>44194.662395486113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e">
        <f>VLOOKUP(B20,EAS!A2:B1439,2,0)</f>
        <v>#N/A</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6"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5"/>
      <c r="T175" s="19"/>
      <c r="U175" s="19"/>
      <c r="V175" s="19"/>
      <c r="W175" s="19"/>
      <c r="X175" s="19"/>
      <c r="Y175" s="19"/>
      <c r="Z175" s="19"/>
      <c r="AA175" s="19"/>
      <c r="AB175" s="19"/>
    </row>
    <row r="176" spans="1:28" ht="23.25" x14ac:dyDescent="0.25">
      <c r="A176" s="9"/>
      <c r="B176" s="201"/>
      <c r="C176" s="202"/>
      <c r="D176" s="203"/>
      <c r="E176" s="165" t="s">
        <v>2621</v>
      </c>
      <c r="F176" s="165" t="s">
        <v>2622</v>
      </c>
      <c r="G176" s="165" t="s">
        <v>2623</v>
      </c>
      <c r="H176" s="5"/>
      <c r="I176" s="201"/>
      <c r="J176" s="202"/>
      <c r="K176" s="202"/>
      <c r="L176" s="203"/>
      <c r="M176" s="259"/>
      <c r="O176" s="8"/>
      <c r="Q176" s="19"/>
      <c r="R176" s="19"/>
      <c r="S176" s="165" t="s">
        <v>2623</v>
      </c>
      <c r="T176" s="19"/>
      <c r="U176" s="19"/>
      <c r="V176" s="19"/>
      <c r="W176" s="19"/>
      <c r="X176" s="19"/>
      <c r="Y176" s="19"/>
      <c r="Z176" s="19"/>
      <c r="AA176" s="19"/>
      <c r="AB176" s="19"/>
    </row>
    <row r="177" spans="1:28" ht="23.25" x14ac:dyDescent="0.25">
      <c r="A177" s="9"/>
      <c r="B177" s="250" t="s">
        <v>2670</v>
      </c>
      <c r="C177" s="250"/>
      <c r="D177" s="250"/>
      <c r="E177" s="24">
        <v>0.02</v>
      </c>
      <c r="F177" s="179"/>
      <c r="G177" s="180" t="str">
        <f>IF(F177&gt;0,SUM(E177+F177),"")</f>
        <v/>
      </c>
      <c r="H177" s="5"/>
      <c r="I177" s="247" t="s">
        <v>2672</v>
      </c>
      <c r="J177" s="248"/>
      <c r="K177" s="248"/>
      <c r="L177" s="249"/>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4" t="str">
        <f>IF(F178&gt;0,SUM(E178+F178),"")</f>
        <v/>
      </c>
      <c r="H178" s="5"/>
      <c r="I178" s="247" t="s">
        <v>1169</v>
      </c>
      <c r="J178" s="248"/>
      <c r="K178" s="249"/>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4" t="str">
        <f>IF(F179&gt;0,SUM(E179+F179),"")</f>
        <v/>
      </c>
      <c r="H179" s="5"/>
      <c r="I179" s="247" t="s">
        <v>1170</v>
      </c>
      <c r="J179" s="248"/>
      <c r="K179" s="249"/>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4" t="str">
        <f>IF(F180&gt;0,SUM(E180+F180),"")</f>
        <v/>
      </c>
      <c r="H180" s="5"/>
      <c r="I180" s="247" t="s">
        <v>1171</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1" t="s">
        <v>2633</v>
      </c>
      <c r="L183" s="25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4" t="s">
        <v>2641</v>
      </c>
      <c r="C190" s="224"/>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7"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2">
        <f ca="1">NOW()</f>
        <v>44194.662395486113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9" t="str">
        <f>HYPERLINK("#Integrante_6!A109","CAPACIDAD RESIDUAL")</f>
        <v>CAPACIDAD RESIDUAL</v>
      </c>
      <c r="F8" s="270"/>
      <c r="G8" s="27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9" t="str">
        <f>HYPERLINK("#Integrante_6!A162","TALENTO HUMANO")</f>
        <v>TALENTO HUMANO</v>
      </c>
      <c r="F9" s="270"/>
      <c r="G9" s="27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9" t="str">
        <f>HYPERLINK("#Integrante_6!F162","INFRAESTRUCTURA")</f>
        <v>INFRAESTRUCTURA</v>
      </c>
      <c r="F10" s="270"/>
      <c r="G10" s="27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6" t="s">
        <v>8</v>
      </c>
      <c r="M15" s="26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2" t="s">
        <v>2644</v>
      </c>
      <c r="I19" s="141" t="s">
        <v>11</v>
      </c>
      <c r="J19" s="142" t="s">
        <v>10</v>
      </c>
      <c r="K19" s="142" t="s">
        <v>2613</v>
      </c>
      <c r="L19" s="142" t="s">
        <v>1161</v>
      </c>
      <c r="M19" s="142" t="s">
        <v>1162</v>
      </c>
      <c r="N19" s="143" t="s">
        <v>2614</v>
      </c>
      <c r="O19" s="138"/>
      <c r="Q19" s="51"/>
      <c r="R19" s="51"/>
    </row>
    <row r="20" spans="1:23" ht="30" customHeight="1" thickBot="1" x14ac:dyDescent="0.3">
      <c r="A20" s="9"/>
      <c r="B20" s="157"/>
      <c r="C20" s="5"/>
      <c r="D20" s="169"/>
      <c r="E20" s="161" t="s">
        <v>2669</v>
      </c>
      <c r="F20" s="195" t="s">
        <v>2681</v>
      </c>
      <c r="G20" s="5"/>
      <c r="H20" s="272"/>
      <c r="I20" s="150"/>
      <c r="J20" s="151"/>
      <c r="K20" s="152"/>
      <c r="L20" s="153"/>
      <c r="M20" s="153"/>
      <c r="N20" s="136">
        <f>+(M20-L20)/30</f>
        <v>0</v>
      </c>
      <c r="O20" s="139"/>
      <c r="U20" s="135"/>
      <c r="V20" s="107">
        <f ca="1">NOW()</f>
        <v>44194.662395486113</v>
      </c>
      <c r="W20" s="107">
        <f ca="1">NOW()</f>
        <v>44194.662395486113</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30"/>
      <c r="I37" s="131"/>
      <c r="J37" s="131"/>
      <c r="K37" s="131"/>
      <c r="L37" s="131"/>
      <c r="M37" s="131"/>
      <c r="N37" s="131"/>
      <c r="O37" s="132"/>
    </row>
    <row r="38" spans="1:16" ht="21" customHeight="1" x14ac:dyDescent="0.25">
      <c r="A38" s="9"/>
      <c r="B38" s="267" t="e">
        <f>VLOOKUP(B20,EAS!A2:B1439,2,0)</f>
        <v>#N/A</v>
      </c>
      <c r="C38" s="267"/>
      <c r="D38" s="267"/>
      <c r="E38" s="267"/>
      <c r="F38" s="267"/>
      <c r="G38" s="5"/>
      <c r="H38" s="133"/>
      <c r="I38" s="276" t="s">
        <v>7</v>
      </c>
      <c r="J38" s="276"/>
      <c r="K38" s="276"/>
      <c r="L38" s="276"/>
      <c r="M38" s="276"/>
      <c r="N38" s="276"/>
      <c r="O38" s="134"/>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6"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5"/>
      <c r="T177" s="19"/>
      <c r="U177" s="19"/>
      <c r="V177" s="19"/>
      <c r="W177" s="19"/>
      <c r="X177" s="19"/>
      <c r="Y177" s="19"/>
      <c r="Z177" s="19"/>
      <c r="AA177" s="19"/>
      <c r="AB177" s="19"/>
    </row>
    <row r="178" spans="1:28" ht="23.25" x14ac:dyDescent="0.25">
      <c r="A178" s="9"/>
      <c r="B178" s="201"/>
      <c r="C178" s="202"/>
      <c r="D178" s="203"/>
      <c r="E178" s="165" t="s">
        <v>2621</v>
      </c>
      <c r="F178" s="165" t="s">
        <v>2622</v>
      </c>
      <c r="G178" s="165" t="s">
        <v>2623</v>
      </c>
      <c r="H178" s="5"/>
      <c r="I178" s="201"/>
      <c r="J178" s="202"/>
      <c r="K178" s="202"/>
      <c r="L178" s="203"/>
      <c r="M178" s="259"/>
      <c r="O178" s="8"/>
      <c r="Q178" s="19"/>
      <c r="R178" s="19"/>
      <c r="S178" s="165" t="s">
        <v>2623</v>
      </c>
      <c r="T178" s="19"/>
      <c r="U178" s="19"/>
      <c r="V178" s="19"/>
      <c r="W178" s="19"/>
      <c r="X178" s="19"/>
      <c r="Y178" s="19"/>
      <c r="Z178" s="19"/>
      <c r="AA178" s="19"/>
      <c r="AB178" s="19"/>
    </row>
    <row r="179" spans="1:28" ht="23.25" x14ac:dyDescent="0.25">
      <c r="A179" s="9"/>
      <c r="B179" s="250" t="s">
        <v>2670</v>
      </c>
      <c r="C179" s="250"/>
      <c r="D179" s="250"/>
      <c r="E179" s="24">
        <v>0.02</v>
      </c>
      <c r="F179" s="179"/>
      <c r="G179" s="180" t="str">
        <f>IF(F179&gt;0,SUM(E179+F179),"")</f>
        <v/>
      </c>
      <c r="H179" s="5"/>
      <c r="I179" s="247" t="s">
        <v>2672</v>
      </c>
      <c r="J179" s="248"/>
      <c r="K179" s="248"/>
      <c r="L179" s="249"/>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4" t="str">
        <f>IF(F180&gt;0,SUM(E180+F180),"")</f>
        <v/>
      </c>
      <c r="H180" s="5"/>
      <c r="I180" s="247" t="s">
        <v>1169</v>
      </c>
      <c r="J180" s="248"/>
      <c r="K180" s="24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4" t="str">
        <f>IF(F181&gt;0,SUM(E181+F181),"")</f>
        <v/>
      </c>
      <c r="H181" s="5"/>
      <c r="I181" s="247" t="s">
        <v>1170</v>
      </c>
      <c r="J181" s="248"/>
      <c r="K181" s="24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4" t="str">
        <f>IF(F182&gt;0,SUM(E182+F182),"")</f>
        <v/>
      </c>
      <c r="H182" s="5"/>
      <c r="I182" s="247" t="s">
        <v>1171</v>
      </c>
      <c r="J182" s="248"/>
      <c r="K182" s="24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1" t="s">
        <v>2633</v>
      </c>
      <c r="L185" s="25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4" t="s">
        <v>2641</v>
      </c>
      <c r="C192" s="22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schemas.microsoft.com/office/2006/documentManagement/types"/>
    <ds:schemaRef ds:uri="4fb10211-09fb-4e80-9f0b-184718d5d98c"/>
    <ds:schemaRef ds:uri="http://purl.org/dc/dcmitype/"/>
    <ds:schemaRef ds:uri="a65d333d-5b59-4810-bc94-b80d9325abbc"/>
    <ds:schemaRef ds:uri="http://www.w3.org/XML/1998/namespace"/>
    <ds:schemaRef ds:uri="http://purl.org/dc/elements/1.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2020-12-29T20:39:05Z</cp:lastPrinted>
  <dcterms:created xsi:type="dcterms:W3CDTF">2020-10-14T21:57:42Z</dcterms:created>
  <dcterms:modified xsi:type="dcterms:W3CDTF">2020-12-29T20:54:10Z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