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dro\Desktop\sucre\PLURAL since\2021-70-100016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<sst xmlns="http://schemas.openxmlformats.org/spreadsheetml/2006/main" count="4574" uniqueCount="2742">
  <si>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</si>
  <si>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</si>
  <si>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</si>
  <si>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</si>
  <si>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</si>
  <si>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</si>
  <si>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</si>
  <si>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</si>
  <si>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</si>
  <si>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</si>
  <si>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</si>
  <si>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</si>
  <si>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</si>
  <si>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</si>
  <si>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</si>
  <si>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</si>
  <si>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</si>
  <si>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</si>
  <si>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</si>
  <si>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</si>
  <si>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</si>
  <si>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</si>
  <si>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</si>
  <si>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</si>
  <si>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</si>
  <si>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</si>
  <si>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</si>
  <si>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</si>
  <si>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</si>
  <si>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</si>
  <si>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</si>
  <si>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</si>
  <si>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</si>
  <si>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</si>
  <si>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</si>
  <si>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</si>
  <si>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</si>
  <si>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</si>
  <si>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</si>
  <si>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</si>
  <si>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</si>
  <si>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</si>
  <si>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</si>
  <si>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</si>
  <si>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</si>
  <si>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</si>
  <si>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</si>
  <si>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</si>
  <si>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</si>
  <si>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</si>
  <si>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</si>
  <si>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</si>
  <si>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</si>
  <si>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</si>
  <si>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</si>
  <si>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</si>
  <si>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</si>
  <si>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</si>
  <si>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</si>
  <si>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</si>
  <si>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</si>
  <si>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</si>
  <si>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</si>
  <si>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</si>
  <si>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</si>
  <si>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</si>
  <si>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</si>
  <si>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</si>
  <si>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</si>
  <si>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</si>
  <si>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</si>
  <si>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</si>
  <si>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</si>
  <si>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</si>
  <si>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</si>
  <si>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</si>
  <si>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</si>
  <si>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</si>
  <si>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</si>
  <si>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</si>
  <si>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</si>
  <si>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</si>
  <si>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</si>
  <si>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</si>
  <si>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</si>
  <si>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</si>
  <si>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</si>
  <si>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</si>
  <si>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</si>
  <si>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</si>
  <si>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</si>
  <si>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</si>
  <si>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</si>
  <si>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</si>
  <si>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</si>
  <si>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</si>
  <si>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</si>
  <si>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</si>
  <si>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</si>
  <si>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</si>
  <si>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</si>
  <si>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</si>
  <si>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</si>
  <si>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</si>
  <si>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</si>
  <si>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</si>
  <si>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</si>
  <si>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</si>
  <si>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</si>
  <si>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</si>
  <si>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</si>
  <si>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</si>
  <si>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</si>
  <si>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</si>
  <si>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</si>
  <si>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</si>
  <si>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</si>
  <si>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</si>
  <si>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</si>
  <si>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</si>
  <si>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</si>
  <si>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</si>
  <si>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</si>
  <si>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</si>
  <si>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</si>
  <si>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</si>
  <si>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</si>
  <si>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</si>
  <si>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</si>
  <si>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</si>
  <si>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</si>
  <si>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</si>
  <si>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</si>
  <si>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</si>
  <si>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</si>
  <si>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</si>
  <si>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</si>
  <si>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</si>
  <si>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</si>
  <si>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</si>
  <si>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</si>
  <si>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</si>
  <si>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</si>
  <si>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</si>
  <si>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</si>
  <si>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</si>
  <si>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</si>
  <si>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</si>
  <si>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</si>
  <si>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</si>
  <si>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</si>
  <si>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</si>
  <si>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</si>
  <si>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</si>
  <si>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</si>
  <si>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</si>
  <si>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</si>
  <si>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</si>
  <si>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</si>
  <si>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</si>
  <si>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</si>
  <si>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</si>
  <si>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</si>
  <si>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</si>
  <si>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</si>
  <si>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</si>
  <si>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</si>
  <si>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</si>
  <si>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</si>
  <si>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</si>
  <si>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</si>
  <si>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</si>
  <si>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</si>
  <si>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</si>
  <si>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</si>
  <si>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</si>
  <si>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</si>
  <si>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</si>
  <si>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</si>
  <si>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</si>
  <si>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</si>
  <si>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</si>
  <si>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</si>
  <si>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</si>
  <si>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</si>
  <si>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</si>
  <si>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</si>
  <si>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</si>
  <si>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</si>
  <si>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</si>
  <si>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</si>
  <si>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</si>
  <si>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</si>
  <si>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</si>
  <si>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</si>
  <si>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</si>
  <si>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</si>
  <si>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</si>
  <si>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</si>
  <si>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</si>
  <si>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</si>
  <si>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</si>
  <si>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</si>
  <si>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</si>
  <si>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</si>
  <si>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</si>
  <si>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</si>
  <si>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</si>
  <si>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</si>
  <si>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</si>
  <si>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</si>
  <si>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</si>
  <si>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</si>
  <si>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</si>
  <si>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</si>
  <si>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</si>
  <si>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</si>
  <si>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</si>
  <si>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</si>
  <si>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</si>
  <si>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</si>
  <si>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</si>
  <si>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</si>
  <si>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</si>
  <si>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</si>
  <si>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</si>
  <si>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</si>
  <si>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</si>
  <si>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</si>
  <si>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</si>
  <si>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</si>
  <si>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</si>
  <si>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</si>
  <si>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</si>
  <si>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</si>
  <si>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</si>
  <si>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</si>
  <si>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</si>
  <si>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</si>
  <si>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</si>
  <si>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</si>
  <si>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</si>
  <si>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</si>
  <si>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</si>
  <si>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</si>
  <si>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</si>
  <si>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</si>
  <si>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</si>
  <si>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</si>
  <si>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</si>
  <si>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</si>
  <si>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</si>
  <si>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</si>
  <si>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</si>
  <si>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</si>
  <si>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</si>
  <si>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</si>
  <si>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</si>
  <si>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</si>
  <si>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</si>
  <si>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</si>
  <si>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</si>
  <si>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</si>
  <si>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</si>
  <si>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</si>
  <si>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</si>
  <si>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</si>
  <si>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</si>
  <si>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</si>
  <si>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</si>
  <si>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</si>
  <si>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</si>
  <si>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</si>
  <si>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</si>
  <si>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</si>
  <si>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</si>
  <si>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</si>
  <si>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</si>
  <si>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</si>
  <si>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</si>
  <si>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</si>
  <si>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</si>
  <si>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</si>
  <si>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</si>
  <si>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</si>
  <si>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</si>
  <si>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</si>
  <si>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</si>
  <si>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</si>
  <si>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</si>
  <si>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</si>
  <si>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</si>
  <si>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</si>
  <si>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</si>
  <si>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</si>
  <si>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</si>
  <si>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</si>
  <si>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</si>
  <si>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</si>
  <si>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</si>
  <si>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</si>
  <si>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</si>
  <si>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</si>
  <si>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</si>
  <si>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</si>
  <si>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</si>
  <si>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</si>
  <si>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</si>
  <si>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</si>
  <si>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</si>
  <si>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</si>
  <si>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</si>
  <si>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</si>
  <si>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</si>
  <si>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</si>
  <si>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</si>
  <si>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</si>
  <si>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</si>
  <si>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</si>
  <si>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</si>
  <si>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</si>
  <si>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</si>
  <si>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</si>
  <si>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</si>
  <si>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</si>
  <si>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</si>
  <si>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</si>
  <si>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</si>
  <si>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</si>
  <si>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</si>
  <si>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</si>
  <si>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</si>
  <si>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</si>
  <si>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</si>
  <si>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</si>
  <si>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</si>
  <si>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</si>
  <si>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</si>
  <si>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</si>
  <si>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</si>
  <si>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</si>
  <si>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</si>
  <si>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</si>
  <si>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</si>
  <si>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</si>
  <si>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</si>
  <si>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</si>
  <si>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</si>
  <si>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</si>
  <si>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</si>
  <si>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</si>
  <si>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</si>
  <si>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</si>
  <si>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</si>
  <si>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</si>
  <si>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</si>
  <si>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</si>
  <si>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</si>
  <si>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</si>
  <si>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</si>
  <si>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</si>
  <si>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</si>
  <si>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</si>
  <si>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</si>
  <si>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</si>
  <si>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</si>
  <si>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</si>
  <si>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</si>
  <si>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</si>
  <si>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</si>
  <si>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</si>
  <si>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</si>
  <si>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</si>
  <si>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</si>
  <si>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</si>
  <si>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</si>
  <si>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</si>
  <si>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</si>
  <si>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</si>
  <si>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</si>
  <si>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</si>
  <si>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</si>
  <si>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</si>
  <si>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</si>
  <si>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</si>
  <si>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</si>
  <si>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</si>
  <si>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</si>
  <si>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</si>
  <si>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</si>
  <si>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</si>
  <si>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</si>
  <si>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</si>
  <si>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</si>
  <si>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</si>
  <si>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</si>
  <si>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</si>
  <si>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</si>
  <si>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</si>
  <si>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</si>
  <si>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</si>
  <si>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</si>
  <si>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</si>
  <si>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</si>
  <si>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</si>
  <si>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</si>
  <si>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</si>
  <si>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</si>
  <si>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</si>
  <si>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</si>
  <si>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</si>
  <si>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</si>
  <si>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</si>
  <si>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</si>
  <si>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</si>
  <si>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</si>
  <si>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</si>
  <si>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</si>
  <si>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</si>
  <si>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</si>
  <si>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</si>
  <si>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</si>
  <si>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</si>
  <si>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</si>
  <si>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</si>
  <si>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</si>
  <si>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</si>
  <si>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</si>
  <si>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</si>
  <si>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</si>
  <si>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</si>
  <si>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</si>
  <si>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</si>
  <si>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</si>
  <si>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</si>
  <si>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</si>
  <si>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</si>
  <si>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</si>
  <si>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</si>
  <si>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</si>
  <si>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</si>
  <si>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</si>
  <si>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</si>
  <si>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</si>
  <si>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</si>
  <si>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</si>
  <si>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</si>
  <si>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</si>
  <si>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</si>
  <si>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</si>
  <si>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</si>
  <si>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</si>
  <si>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</si>
  <si>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</si>
  <si>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</si>
  <si>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</si>
  <si>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</si>
  <si>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</si>
  <si>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</si>
  <si>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</si>
  <si>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</si>
  <si>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</si>
  <si>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</si>
  <si>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</si>
  <si>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</si>
  <si>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</si>
  <si>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</si>
  <si>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</si>
  <si>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</si>
  <si>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</si>
  <si>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</si>
  <si>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</si>
  <si>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</si>
  <si>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</si>
  <si>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</si>
  <si>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</si>
  <si>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</si>
  <si>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</si>
  <si>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</si>
  <si>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</si>
  <si>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</si>
  <si>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</si>
  <si>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</si>
  <si>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</si>
  <si>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</si>
  <si>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</si>
  <si>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</si>
  <si>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</si>
  <si>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</si>
  <si>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</si>
  <si>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</si>
  <si>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</si>
  <si>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</si>
  <si>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</si>
  <si>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</si>
  <si>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</si>
  <si>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</si>
  <si>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</si>
  <si>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</si>
  <si>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</si>
  <si>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</si>
  <si>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</si>
  <si>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</si>
  <si>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</si>
  <si>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</si>
  <si>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</si>
  <si>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</si>
  <si>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</si>
  <si>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</si>
  <si>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</si>
  <si>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</si>
  <si>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</si>
  <si>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</si>
  <si>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</si>
  <si>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</si>
  <si>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</si>
  <si>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</si>
  <si>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</si>
  <si>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</si>
  <si>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</si>
  <si>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</si>
  <si>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</si>
  <si>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</si>
  <si>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</si>
  <si>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</si>
  <si>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</si>
  <si>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</si>
  <si>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</si>
  <si>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</si>
  <si>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</si>
  <si>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</si>
  <si>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</si>
  <si>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</si>
  <si>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</si>
  <si>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</si>
  <si>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</si>
  <si>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</si>
  <si>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</si>
  <si>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</si>
  <si>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</si>
  <si>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</si>
  <si>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</si>
  <si>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</si>
  <si>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</si>
  <si>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</si>
  <si>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</si>
  <si>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</si>
  <si>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</si>
  <si>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</si>
  <si>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</si>
  <si>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</si>
  <si>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</si>
  <si>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</si>
  <si>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</si>
  <si>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</si>
  <si>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</si>
  <si>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</si>
  <si>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</si>
  <si>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</si>
  <si>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</si>
  <si>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</si>
  <si>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</si>
  <si>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</si>
  <si>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</si>
  <si>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</si>
  <si>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</si>
  <si>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</si>
  <si>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</si>
  <si>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</si>
  <si>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</si>
  <si>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</si>
  <si>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</si>
  <si>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</si>
  <si>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</si>
  <si>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</si>
  <si>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</si>
  <si>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</si>
  <si>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</si>
  <si>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</si>
  <si>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</si>
  <si>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</si>
  <si>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</si>
  <si>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</si>
  <si>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</si>
  <si>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</si>
  <si>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</si>
  <si>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</si>
  <si>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</si>
  <si>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</si>
  <si>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</si>
  <si>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</si>
  <si>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</si>
  <si>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</si>
  <si>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</si>
  <si>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</si>
  <si>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</si>
  <si>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</si>
  <si>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</si>
  <si>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</si>
  <si>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</si>
  <si>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</si>
  <si>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</si>
  <si>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</si>
  <si>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</si>
  <si>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</si>
  <si>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</si>
  <si>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</si>
  <si>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</si>
  <si>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</si>
  <si>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</si>
  <si>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</si>
  <si>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</si>
  <si>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</si>
  <si>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</si>
  <si>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</si>
  <si>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</si>
  <si>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</si>
  <si>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</si>
  <si>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</si>
  <si>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</si>
  <si>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</si>
  <si>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</si>
  <si>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</si>
  <si>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</si>
  <si>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</si>
  <si>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</si>
  <si>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</si>
  <si>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</si>
  <si>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</si>
  <si>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</si>
  <si>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</si>
  <si>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</si>
  <si>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</si>
  <si>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</si>
  <si>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</si>
  <si>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</si>
  <si>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</si>
  <si>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</si>
  <si>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</si>
  <si>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</si>
  <si>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</si>
  <si>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</si>
  <si>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</si>
  <si>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</si>
  <si>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</si>
  <si>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</si>
  <si>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</si>
  <si>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</si>
  <si>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</si>
  <si>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</si>
  <si>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</si>
  <si>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</si>
  <si>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</si>
  <si>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</si>
  <si>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</si>
  <si>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</si>
  <si>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</si>
  <si>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</si>
  <si>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</si>
  <si>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</si>
  <si>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</si>
  <si>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</si>
  <si>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</si>
  <si>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</si>
  <si>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</si>
  <si>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</si>
  <si>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</si>
  <si>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</si>
  <si>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</si>
  <si>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</si>
  <si>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</si>
  <si>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</si>
  <si>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</si>
  <si>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</si>
  <si>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</si>
  <si>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</si>
  <si>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</si>
  <si>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</si>
  <si>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</si>
  <si>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</si>
  <si>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</si>
  <si>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</si>
  <si>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</si>
  <si>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</si>
  <si>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</si>
  <si>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</si>
  <si>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</si>
  <si>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</si>
  <si>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</si>
  <si>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</si>
  <si>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</si>
  <si>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</si>
  <si>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</si>
  <si>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</si>
  <si>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</si>
  <si>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</si>
  <si>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</si>
  <si>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</si>
  <si>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</si>
  <si>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</si>
  <si>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</si>
  <si>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</si>
  <si>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</si>
  <si>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</si>
  <si>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</si>
  <si>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</si>
  <si>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</si>
  <si>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</si>
  <si>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</si>
  <si>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</si>
  <si>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</si>
  <si>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</si>
  <si>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</si>
  <si>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</si>
  <si>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</si>
  <si>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</si>
  <si>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</si>
  <si>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</si>
  <si>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</si>
  <si>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</si>
  <si>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</si>
  <si>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</si>
  <si>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</si>
  <si>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</si>
  <si>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</si>
  <si>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</si>
  <si>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</si>
  <si>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</si>
  <si>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</si>
  <si>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</si>
  <si>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</si>
  <si>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</si>
  <si>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</si>
  <si>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</si>
  <si>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</si>
  <si>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</si>
  <si>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</si>
  <si>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</si>
  <si>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</si>
  <si>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</si>
  <si>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</si>
  <si>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</si>
  <si>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</si>
  <si>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</si>
  <si>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</si>
  <si>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</si>
  <si>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</si>
  <si>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</si>
  <si>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</si>
  <si>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</si>
  <si>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</si>
  <si>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</si>
  <si>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</si>
  <si>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</si>
  <si>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</si>
  <si>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</si>
  <si>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</si>
  <si>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</si>
  <si>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</si>
  <si>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</si>
  <si>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</si>
  <si>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</si>
  <si>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</si>
  <si>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</si>
  <si>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</si>
  <si>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</si>
  <si>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</si>
  <si>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</si>
  <si>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</si>
  <si>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</si>
  <si>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</si>
  <si>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</si>
  <si>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</si>
  <si>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</si>
  <si>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</si>
  <si>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</si>
  <si>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</si>
  <si>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</si>
  <si>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</si>
  <si>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</si>
  <si>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</si>
  <si>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</si>
  <si>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</si>
  <si>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</si>
  <si>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</si>
  <si>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</si>
  <si>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</si>
  <si>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</si>
  <si>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</si>
  <si>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</si>
  <si>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</si>
  <si>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</si>
  <si>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</si>
  <si>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</si>
  <si>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</si>
  <si>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</si>
  <si>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</si>
  <si>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</si>
  <si>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</si>
  <si>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</si>
  <si>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</si>
  <si>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</si>
  <si>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</si>
  <si>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</si>
  <si>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</si>
  <si>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</si>
  <si>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</si>
  <si>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</si>
  <si>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</si>
  <si>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</si>
  <si>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</si>
  <si>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</si>
  <si>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</si>
  <si>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</si>
  <si>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</si>
  <si>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</si>
  <si>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</si>
  <si>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</si>
  <si>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</si>
  <si>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</si>
  <si>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</si>
  <si>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</si>
  <si>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</si>
  <si>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</si>
  <si>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</si>
  <si>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</si>
  <si>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</si>
  <si>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</si>
  <si>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</si>
  <si>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</si>
  <si>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</si>
  <si>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</si>
  <si>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</si>
  <si>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</si>
  <si>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</si>
  <si>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</si>
  <si>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</si>
  <si>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</si>
  <si>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</si>
  <si>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</si>
  <si>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</si>
  <si>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</si>
  <si>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</si>
  <si>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</si>
  <si>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</si>
  <si>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</si>
  <si>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</si>
  <si>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</si>
  <si>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</si>
  <si>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</si>
  <si>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</si>
  <si>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</si>
  <si>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</si>
  <si>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</si>
  <si>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</si>
  <si>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</si>
  <si>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</si>
  <si>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</si>
  <si>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</si>
  <si>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</si>
  <si>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</si>
  <si>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</si>
  <si>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</si>
  <si>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</si>
  <si>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</si>
  <si>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</si>
  <si>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</si>
  <si>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</si>
  <si>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</si>
  <si>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</si>
  <si>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</si>
  <si>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</si>
  <si>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</si>
  <si>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</si>
  <si>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</si>
  <si>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</si>
  <si>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</si>
  <si>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</si>
  <si>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</si>
  <si>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</si>
  <si>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</si>
  <si>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</si>
  <si>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</si>
  <si>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</si>
  <si>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</si>
  <si>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</si>
  <si>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</si>
  <si>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</si>
  <si>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</si>
  <si>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</si>
  <si>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</si>
  <si>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</si>
  <si>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</si>
  <si>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</si>
  <si>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</si>
  <si>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</si>
  <si>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</si>
  <si>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</si>
  <si>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</si>
  <si>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</si>
  <si>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</si>
  <si>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</si>
  <si>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</si>
  <si>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</si>
  <si>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</si>
  <si>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</si>
  <si>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</si>
  <si>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</si>
  <si>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</si>
  <si>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</si>
  <si>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</si>
  <si>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</si>
  <si>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</si>
  <si>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</si>
  <si>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</si>
  <si>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</si>
  <si>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</si>
  <si>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</si>
  <si>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</si>
  <si>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</si>
  <si>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</si>
  <si>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</si>
  <si>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</si>
  <si>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</si>
  <si>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</si>
  <si>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</si>
  <si>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</si>
  <si>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</si>
  <si>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</si>
  <si>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</si>
  <si>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</si>
  <si>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</si>
  <si>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</si>
  <si>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</si>
  <si>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</si>
  <si>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</si>
  <si>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</si>
  <si>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</si>
  <si>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</si>
  <si>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</si>
  <si>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</si>
  <si>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</si>
  <si>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</si>
  <si>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</si>
  <si>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</si>
  <si>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</si>
  <si>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</si>
  <si>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</si>
  <si>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</si>
  <si>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</si>
  <si>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</si>
  <si>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</si>
  <si>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</si>
  <si>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</si>
  <si>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</si>
  <si>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</si>
  <si>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</si>
  <si>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</si>
  <si>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</si>
  <si>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</si>
  <si>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</si>
  <si>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</si>
  <si>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</si>
  <si>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</si>
  <si>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</si>
  <si>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</si>
  <si>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</si>
  <si>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</si>
  <si>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</si>
  <si>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</si>
  <si>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</si>
  <si>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</si>
  <si>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</si>
  <si>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</si>
  <si>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</si>
  <si>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</si>
  <si>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</si>
  <si>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</si>
  <si>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</si>
  <si>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</si>
  <si>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</si>
  <si>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</si>
  <si>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</si>
  <si>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</si>
  <si>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</si>
  <si>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</si>
  <si>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</si>
  <si>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</si>
  <si>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</si>
  <si>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</si>
  <si>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</si>
  <si>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</si>
  <si>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</si>
  <si>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</si>
  <si>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</si>
  <si>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</si>
  <si>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</si>
  <si>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</si>
  <si>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</si>
  <si>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</si>
  <si>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</si>
  <si>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</si>
  <si>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</si>
  <si>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</si>
  <si>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</si>
  <si>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</si>
  <si>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</si>
  <si>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</si>
  <si>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</si>
  <si>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</si>
  <si>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</si>
  <si>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</si>
  <si>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</si>
  <si>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</si>
  <si>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</si>
  <si>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</si>
  <si>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</si>
  <si>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</si>
  <si>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</si>
  <si>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</si>
  <si>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</si>
  <si>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</si>
  <si>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</si>
  <si>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</si>
  <si>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</si>
  <si>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</si>
  <si>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</si>
  <si>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</si>
  <si>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</si>
  <si>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</si>
  <si>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</si>
  <si>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</si>
  <si>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</si>
  <si>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</si>
  <si>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</si>
  <si>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</si>
  <si>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</si>
  <si>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</si>
  <si>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</si>
  <si>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</si>
  <si>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</si>
  <si>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</si>
  <si>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</si>
  <si>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</si>
  <si>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</si>
  <si>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</si>
  <si>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</si>
  <si>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</si>
  <si>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</si>
  <si>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</si>
  <si>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</si>
  <si>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</si>
  <si>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</si>
  <si>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</si>
  <si>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</si>
  <si>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</si>
  <si>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</si>
  <si>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</si>
  <si>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</si>
  <si>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</si>
  <si>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</si>
  <si>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</si>
  <si>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</si>
  <si>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</si>
  <si>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</si>
  <si>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</si>
  <si>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</si>
  <si>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</si>
  <si>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</si>
  <si>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</si>
  <si>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</si>
  <si>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</si>
  <si>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</si>
  <si>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</si>
  <si>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</si>
  <si>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</si>
  <si>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</si>
  <si>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</si>
  <si>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</si>
  <si>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</si>
  <si>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</si>
  <si>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</si>
  <si>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</si>
  <si>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</si>
  <si>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</si>
  <si>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</si>
  <si>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</si>
  <si>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</si>
  <si>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</si>
  <si>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</si>
  <si>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</si>
  <si>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</si>
  <si>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</si>
  <si>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</si>
  <si>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</si>
  <si>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</si>
  <si>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</si>
  <si>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</si>
  <si>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</si>
  <si>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</si>
  <si>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</si>
  <si>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</si>
  <si>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</si>
  <si>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</si>
  <si>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</si>
  <si>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</si>
  <si>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</si>
  <si>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</si>
  <si>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</si>
  <si>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</si>
  <si>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</si>
  <si>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</si>
  <si>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</si>
  <si>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</si>
  <si>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</si>
  <si>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</si>
  <si>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</si>
  <si>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</si>
  <si>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</si>
  <si>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</si>
  <si>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</si>
  <si>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</si>
  <si>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</si>
  <si>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</si>
  <si>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</si>
  <si>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</si>
  <si>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</si>
  <si>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</si>
  <si>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</si>
  <si>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</si>
  <si>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</si>
  <si>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</si>
  <si>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</si>
  <si>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</si>
  <si>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</si>
  <si>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</si>
  <si>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</si>
  <si>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</si>
  <si>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</si>
  <si>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</si>
  <si>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</si>
  <si>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</si>
  <si>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</si>
  <si>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</si>
  <si>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</si>
  <si>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</si>
  <si>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</si>
  <si>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</si>
  <si>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</si>
  <si>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</si>
  <si>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</si>
  <si>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</si>
  <si>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</si>
  <si>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</si>
  <si>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</si>
  <si>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</si>
  <si>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</si>
  <si>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</si>
  <si>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</si>
  <si>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</si>
  <si>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</si>
  <si>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</si>
  <si>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</si>
  <si>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</si>
  <si>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</si>
  <si>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</si>
  <si>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</si>
  <si>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</si>
  <si>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</si>
  <si>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</si>
  <si>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</si>
  <si>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</si>
  <si>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</si>
  <si>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</si>
  <si>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</si>
  <si>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</si>
  <si>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</si>
  <si>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</si>
  <si>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</si>
  <si>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</si>
  <si>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</si>
  <si>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</si>
  <si>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</si>
  <si>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</si>
  <si>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</si>
  <si>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</si>
  <si>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</si>
  <si>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</si>
  <si>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</si>
  <si>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</si>
  <si>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</si>
  <si>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</si>
  <si>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</si>
  <si>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</si>
  <si>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</si>
  <si>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</si>
  <si>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</si>
  <si>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</si>
  <si>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</si>
  <si>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</si>
  <si>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</si>
  <si>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</si>
  <si>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</si>
  <si>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</si>
  <si>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</si>
  <si>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</si>
  <si>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</si>
  <si>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</si>
  <si>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</si>
  <si>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</si>
  <si>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</si>
  <si>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</si>
  <si>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</si>
  <si>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</si>
  <si>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</si>
  <si>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</si>
  <si>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</si>
  <si>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</si>
  <si>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</si>
  <si>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</si>
  <si>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</si>
  <si>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</si>
  <si>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</si>
  <si>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</si>
  <si>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</si>
  <si>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</si>
  <si>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</si>
  <si>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</si>
  <si>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</si>
  <si>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</si>
  <si>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</si>
  <si>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</si>
  <si>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</si>
  <si>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</si>
  <si>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</si>
  <si>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</si>
  <si>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</si>
  <si>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</si>
  <si>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</si>
  <si>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</si>
  <si>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</si>
  <si>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</si>
  <si>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</si>
  <si>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</si>
  <si>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</si>
  <si>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</si>
  <si>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</si>
  <si>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</si>
  <si>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</si>
  <si>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</si>
  <si>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</si>
  <si>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</si>
  <si>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</si>
  <si>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</si>
  <si>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</si>
  <si>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</si>
  <si>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</si>
  <si>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</si>
  <si>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</si>
  <si>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</si>
  <si>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</si>
  <si>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</si>
  <si>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</si>
  <si>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</si>
  <si>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</si>
  <si>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</si>
  <si>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</si>
  <si>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</si>
  <si>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</si>
  <si>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</si>
  <si>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</si>
  <si>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</si>
  <si>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</si>
  <si>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</si>
  <si>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</si>
  <si>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</si>
  <si>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</si>
  <si>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</si>
  <si>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</si>
  <si>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</si>
  <si>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</si>
  <si>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</si>
  <si>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</si>
  <si>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</si>
  <si>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</si>
  <si>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</si>
  <si>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</si>
  <si>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</si>
  <si>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</si>
  <si>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</si>
  <si>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</si>
  <si>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</si>
  <si>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</si>
  <si>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</si>
  <si>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</si>
  <si>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</si>
  <si>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</si>
  <si>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</si>
  <si>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</si>
  <si>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</si>
  <si>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</si>
  <si>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</si>
  <si>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</si>
  <si>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</si>
  <si>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</si>
  <si>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</si>
  <si>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</si>
  <si>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</si>
  <si>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</si>
  <si>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</si>
  <si>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</si>
  <si>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</si>
  <si>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</si>
  <si>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</si>
  <si>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</si>
  <si>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</si>
  <si>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</si>
  <si>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</si>
  <si>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</si>
  <si>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</si>
  <si>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</si>
  <si>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</si>
  <si>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</si>
  <si>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</si>
  <si>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</si>
  <si>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</si>
  <si>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</si>
  <si>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</si>
  <si>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</si>
  <si>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</si>
  <si>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</si>
  <si>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</si>
  <si>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</si>
  <si>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</si>
  <si>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</si>
  <si>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</si>
  <si>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</si>
  <si>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</si>
  <si>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</si>
  <si>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</si>
  <si>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</si>
  <si>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</si>
  <si>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</si>
  <si>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</si>
  <si>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</si>
  <si>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</si>
  <si>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</si>
  <si>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</si>
  <si>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</si>
  <si>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</si>
  <si>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</si>
  <si>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</si>
  <si>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</si>
  <si>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</si>
  <si>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</si>
  <si>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</si>
  <si>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</si>
  <si>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</si>
  <si>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</si>
  <si>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</si>
  <si>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</si>
  <si>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</si>
  <si>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</si>
  <si>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</si>
  <si>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</si>
  <si>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</si>
  <si>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</si>
  <si>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</si>
  <si>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</si>
  <si>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</si>
  <si>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</si>
  <si>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</si>
  <si>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</si>
  <si>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</si>
  <si>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</si>
  <si>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</si>
  <si>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</si>
  <si>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</si>
  <si>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</si>
  <si>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</si>
  <si>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</si>
  <si>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</si>
  <si>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</si>
  <si>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</si>
  <si>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</si>
  <si>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</si>
  <si>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</si>
  <si>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</si>
  <si>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</si>
  <si>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</si>
  <si>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</si>
  <si>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</si>
  <si>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</si>
  <si>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</si>
  <si>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</si>
  <si>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</si>
  <si>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</si>
  <si>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</si>
  <si>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</si>
  <si>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</si>
  <si>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</si>
  <si>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</si>
  <si>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</si>
  <si>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</si>
  <si>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</si>
  <si>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</si>
  <si>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</si>
  <si>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</si>
  <si>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</si>
  <si>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</si>
  <si>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</si>
  <si>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</si>
  <si>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</si>
  <si>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</si>
  <si>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</si>
  <si>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</si>
  <si>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</si>
  <si>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</si>
  <si>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</si>
  <si>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</si>
  <si>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</si>
  <si>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</si>
  <si>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</si>
  <si>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</si>
  <si>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</si>
  <si>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</si>
  <si>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</si>
  <si>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</si>
  <si>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</si>
  <si>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</si>
  <si>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</si>
  <si>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</si>
  <si>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</si>
  <si>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</si>
  <si>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</si>
  <si>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</si>
  <si>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</si>
  <si>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</si>
  <si>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</si>
  <si>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</si>
  <si>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</si>
  <si>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</si>
  <si>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</si>
  <si>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</si>
  <si>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</si>
  <si>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</si>
  <si>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</si>
  <si>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</si>
  <si>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</si>
  <si>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</si>
  <si>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</si>
  <si>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</si>
  <si>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</si>
  <si>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</si>
  <si>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</si>
  <si>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</si>
  <si>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</si>
  <si>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</si>
  <si>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</si>
  <si>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</si>
  <si>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</si>
  <si>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</si>
  <si>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</si>
  <si>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</si>
  <si>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</si>
  <si>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</si>
  <si>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</si>
  <si>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</si>
  <si>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</si>
  <si>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</si>
  <si>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</si>
  <si>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</si>
  <si>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</si>
  <si>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</si>
  <si>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</si>
  <si>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</si>
  <si>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</si>
  <si>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</si>
  <si>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</si>
  <si>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</si>
  <si>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</si>
  <si>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</si>
  <si>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</si>
  <si>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</si>
  <si>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</si>
  <si>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</si>
  <si>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</si>
  <si>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</si>
  <si>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</si>
  <si>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</si>
  <si>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</si>
  <si>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</si>
  <si>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</si>
  <si>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</si>
  <si>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</si>
  <si>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</si>
  <si>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</si>
  <si>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</si>
  <si>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</si>
  <si>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</si>
  <si>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</si>
  <si>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</si>
  <si>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</si>
  <si>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</si>
  <si>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</si>
  <si>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</si>
  <si>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</si>
  <si>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</si>
  <si>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</si>
  <si>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</si>
  <si>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</si>
  <si>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</si>
  <si>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</si>
  <si>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</si>
  <si>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</si>
  <si>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</si>
  <si>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</si>
  <si>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</si>
  <si>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</si>
  <si>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</si>
  <si>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</si>
  <si>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</si>
  <si>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</si>
  <si>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</si>
  <si>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</si>
  <si>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</si>
  <si>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</si>
  <si>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</si>
  <si>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</si>
  <si>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</si>
  <si>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</si>
  <si>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</si>
  <si>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</si>
  <si>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</si>
  <si>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</si>
  <si>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</si>
  <si>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</si>
  <si>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</si>
  <si>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</si>
  <si>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</si>
  <si>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</si>
  <si>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</si>
  <si>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</si>
  <si>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</si>
  <si>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</si>
  <si>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</si>
  <si>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</si>
  <si>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</si>
  <si>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</si>
  <si>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</si>
  <si>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</si>
  <si>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</si>
  <si>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</si>
  <si>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</si>
  <si>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</si>
  <si>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</si>
  <si>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</si>
  <si>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</si>
  <si>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</si>
  <si>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</si>
  <si>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</si>
  <si>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</si>
  <si>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</si>
  <si>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</si>
  <si>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</si>
  <si>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</si>
  <si>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</si>
  <si>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</si>
  <si>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</si>
  <si>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</si>
  <si>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</si>
  <si>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</si>
  <si>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</si>
  <si>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</si>
  <si>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</si>
  <si>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</si>
  <si>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</si>
  <si>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</si>
  <si>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</si>
  <si>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</si>
  <si>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</si>
  <si>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</si>
  <si>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</si>
  <si>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</si>
  <si>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</si>
  <si>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</si>
  <si>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</si>
  <si>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</si>
  <si>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</si>
  <si>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</si>
  <si>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</si>
  <si>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</si>
  <si>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</si>
  <si>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</si>
  <si>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</si>
  <si>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</si>
  <si>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</si>
  <si>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</si>
  <si>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</si>
  <si>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</si>
  <si>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</si>
  <si>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</si>
  <si>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</si>
  <si>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</si>
  <si>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</si>
  <si>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</si>
  <si>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</si>
  <si>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</si>
  <si>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</si>
  <si>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</si>
  <si>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</si>
  <si>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</si>
  <si>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</si>
  <si>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</si>
  <si>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</si>
  <si>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</si>
  <si>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</si>
  <si>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</si>
  <si>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</si>
  <si>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</si>
  <si>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</si>
  <si>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</si>
  <si>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</si>
  <si>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</si>
  <si>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</si>
  <si>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</si>
  <si>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</si>
  <si>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</si>
  <si>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</si>
  <si>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</si>
  <si>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</si>
  <si>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</si>
  <si>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</si>
  <si>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</si>
  <si>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</si>
  <si>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</si>
  <si>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</si>
  <si>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</si>
  <si>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</si>
  <si>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</si>
  <si>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</si>
  <si>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</si>
  <si>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</si>
  <si>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</si>
  <si>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</si>
  <si>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</si>
  <si>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</si>
  <si>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</si>
  <si>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</si>
  <si>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</si>
  <si>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</si>
  <si>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</si>
  <si>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</si>
  <si>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</si>
  <si>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</si>
  <si>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</si>
  <si>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</si>
  <si>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</si>
  <si>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</si>
  <si>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</si>
  <si>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</si>
  <si>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</si>
  <si>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</si>
  <si>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</si>
  <si>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</si>
  <si>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</si>
  <si>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</si>
  <si>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</si>
  <si>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</si>
  <si>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</si>
  <si>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</si>
  <si>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</si>
  <si>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</si>
  <si>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</si>
  <si>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</si>
  <si>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</si>
  <si>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</si>
  <si>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</si>
  <si>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</si>
  <si>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</si>
  <si>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</si>
  <si>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</si>
  <si>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</si>
  <si>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</si>
  <si>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</si>
  <si>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</si>
  <si>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</si>
  <si>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</si>
  <si>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</si>
  <si>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</si>
  <si>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</si>
  <si>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</si>
  <si>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</si>
  <si>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</si>
  <si>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</si>
  <si>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</si>
  <si>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</si>
  <si>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</si>
  <si>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</si>
  <si>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</si>
  <si>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</si>
  <si>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</si>
  <si>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</si>
  <si>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</si>
  <si>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</si>
  <si>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</si>
  <si>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</si>
  <si>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</si>
  <si>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</si>
  <si>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</si>
  <si>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</si>
  <si>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</si>
  <si>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</si>
  <si>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</si>
  <si>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</si>
  <si>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</si>
  <si>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</si>
  <si>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</si>
  <si>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</si>
  <si>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</si>
  <si>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</si>
  <si>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</si>
  <si>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</si>
  <si>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</si>
  <si>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</si>
  <si>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</si>
  <si>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</si>
  <si>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</si>
  <si>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</si>
  <si>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</si>
  <si>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</si>
  <si>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</si>
  <si>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</si>
  <si>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</si>
  <si>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</si>
  <si>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</si>
  <si>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</si>
  <si>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</si>
  <si>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</si>
  <si>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</si>
  <si>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</si>
  <si>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</si>
  <si>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</si>
  <si>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</si>
  <si>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</si>
  <si>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</si>
  <si>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</si>
  <si>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</si>
  <si>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</si>
  <si>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</si>
  <si>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</si>
  <si>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</si>
  <si>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</si>
  <si>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</si>
  <si>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</si>
  <si>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</si>
  <si>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</si>
  <si>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</si>
  <si>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</si>
  <si>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</si>
  <si>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</si>
  <si>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</si>
  <si>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</si>
  <si>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</si>
  <si>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</si>
  <si>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</si>
  <si>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</si>
  <si>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</si>
  <si>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</si>
  <si>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</si>
  <si>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</si>
  <si>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</si>
  <si>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</si>
  <si>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</si>
  <si>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</si>
  <si>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</si>
  <si>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</si>
  <si>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</si>
  <si>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</si>
  <si>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</si>
  <si>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</si>
  <si>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</si>
  <si>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</si>
  <si>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</si>
  <si>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</si>
  <si>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</si>
  <si>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</si>
  <si>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</si>
  <si>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</si>
  <si>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</si>
  <si>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</si>
  <si>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</si>
  <si>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</si>
  <si>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</si>
  <si>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</si>
  <si>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</si>
  <si>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</si>
  <si>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</si>
  <si>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</si>
  <si>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</si>
  <si>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</si>
  <si>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</si>
  <si>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</si>
  <si>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</si>
  <si>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</si>
  <si>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</si>
  <si>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</si>
  <si>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</si>
  <si>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</si>
  <si>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</si>
  <si>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</si>
  <si>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</si>
  <si>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</si>
  <si>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</si>
  <si>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</si>
  <si>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</si>
  <si>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</si>
  <si>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</si>
  <si>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</si>
  <si>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</si>
  <si>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</si>
  <si>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</si>
  <si>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</si>
  <si>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</si>
  <si>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</si>
  <si>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</si>
  <si>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</si>
  <si>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</si>
  <si>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</si>
  <si>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</si>
  <si>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</si>
  <si>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</si>
  <si>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</si>
  <si>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</si>
  <si>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</si>
  <si>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</si>
  <si>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</si>
  <si>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</si>
  <si>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</si>
  <si>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</si>
  <si>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</si>
  <si>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</si>
  <si>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</si>
  <si>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</si>
  <si>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</si>
  <si>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</si>
  <si>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</si>
  <si>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</si>
  <si>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</si>
  <si>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</si>
  <si>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</si>
  <si>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</si>
  <si>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</si>
  <si>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</si>
  <si>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</si>
  <si>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</si>
  <si>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</si>
  <si>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</si>
  <si>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</si>
  <si>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</si>
  <si>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</si>
  <si>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</si>
  <si>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</si>
  <si>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</si>
  <si>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</si>
  <si>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</si>
  <si>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</si>
  <si>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</si>
  <si>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</si>
  <si>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</si>
  <si>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</si>
  <si>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</si>
  <si>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</si>
  <si>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</si>
  <si>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</si>
  <si>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</si>
  <si>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</si>
  <si>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</si>
  <si>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</si>
  <si>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</si>
  <si>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</si>
  <si>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</si>
  <si>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</si>
  <si>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</si>
  <si>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</si>
  <si>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</si>
  <si>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</si>
  <si>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</si>
  <si>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</si>
  <si>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</si>
  <si>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</si>
  <si>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</si>
  <si>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</si>
  <si>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</si>
  <si>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</si>
  <si>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</si>
  <si>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</si>
  <si>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</si>
  <si>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</si>
  <si>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</si>
  <si>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</si>
  <si>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</si>
  <si>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</si>
  <si>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</si>
  <si>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</si>
  <si>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</si>
  <si>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</si>
  <si>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</si>
  <si>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</si>
  <si>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</si>
  <si>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</si>
  <si>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</si>
  <si>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</si>
  <si>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</si>
  <si>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</si>
  <si>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</si>
  <si>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</si>
  <si>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</si>
  <si>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</si>
  <si>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</si>
  <si>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</si>
  <si>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</si>
  <si>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</si>
  <si>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</si>
  <si>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</si>
  <si>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</si>
  <si>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</si>
  <si>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</si>
  <si>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</si>
  <si>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</si>
  <si>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</si>
  <si>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</si>
  <si>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</si>
  <si>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</si>
  <si>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</si>
  <si>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</si>
  <si>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</si>
  <si>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</si>
  <si>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</si>
  <si>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</si>
  <si>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</si>
  <si>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</si>
  <si>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</si>
  <si>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</si>
  <si>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</si>
  <si>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</si>
  <si>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</si>
  <si>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</si>
  <si>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</si>
  <si>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</si>
  <si>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</si>
  <si>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</si>
  <si>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</si>
  <si>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</si>
  <si>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</si>
  <si>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</si>
  <si>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</si>
  <si>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</si>
  <si>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</si>
  <si>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</si>
  <si>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</si>
  <si>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</si>
  <si>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</si>
  <si>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</si>
  <si>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</si>
  <si>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</si>
  <si>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</si>
  <si>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</si>
  <si>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</si>
  <si>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</si>
  <si>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</si>
  <si>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</si>
  <si>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</si>
  <si>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</si>
  <si>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</si>
  <si>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</si>
  <si>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</si>
  <si>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</si>
  <si>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</si>
  <si>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</si>
  <si>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</si>
  <si>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</si>
  <si>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</si>
  <si>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</si>
  <si>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</si>
  <si>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</si>
  <si>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</si>
  <si>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</si>
  <si>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</si>
  <si>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</si>
  <si>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</si>
  <si>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</si>
  <si>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</si>
  <si>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</si>
  <si>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</si>
  <si>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</si>
  <si>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</si>
  <si>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</si>
  <si>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</si>
  <si>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</si>
  <si>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</si>
  <si>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</si>
  <si>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</si>
  <si>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</si>
  <si>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</si>
  <si>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</si>
  <si>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</si>
  <si>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</si>
  <si>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</si>
  <si>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</si>
  <si>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</si>
  <si>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</si>
  <si>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</si>
  <si>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</si>
  <si>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</si>
  <si>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</si>
  <si>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</si>
  <si>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</si>
  <si>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</si>
  <si>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</si>
  <si>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</si>
  <si>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</si>
  <si>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</si>
  <si>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</si>
  <si>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</si>
  <si>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</si>
  <si>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</si>
  <si>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</si>
  <si>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</si>
  <si>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</si>
  <si>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</si>
  <si>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</si>
  <si>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</si>
  <si>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</si>
  <si>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</si>
  <si>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</si>
  <si>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</si>
  <si>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</si>
  <si>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</si>
  <si>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</si>
  <si>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</si>
  <si>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</si>
  <si>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</si>
  <si>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</si>
  <si>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</si>
  <si>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</si>
  <si>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</si>
  <si>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</si>
  <si>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</si>
  <si>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</si>
  <si>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</si>
  <si>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</si>
  <si>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</si>
  <si>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</si>
  <si>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</si>
  <si>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</si>
  <si>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</si>
  <si>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</si>
  <si>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</si>
  <si>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</si>
  <si>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</si>
  <si>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</si>
  <si>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</si>
  <si>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</si>
  <si>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</si>
  <si>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</si>
  <si>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</si>
  <si>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</si>
  <si>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</si>
  <si>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</si>
  <si>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</si>
  <si>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</si>
  <si>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</si>
  <si>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</si>
  <si>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</si>
  <si>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</si>
  <si>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</si>
  <si>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</si>
  <si>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</si>
  <si>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</si>
  <si>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</si>
  <si>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</si>
  <si>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</si>
  <si>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</si>
  <si>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</si>
  <si>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</si>
  <si>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</si>
  <si>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</si>
  <si>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</si>
  <si>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</si>
  <si>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</si>
  <si>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</si>
  <si>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</si>
  <si>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</si>
  <si>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</si>
  <si>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</si>
  <si>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</si>
  <si>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</si>
  <si>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</si>
  <si>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</si>
  <si>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</si>
  <si>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</si>
  <si>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</si>
  <si>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</si>
  <si>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</si>
  <si>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</si>
  <si>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</si>
  <si>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</si>
  <si>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</si>
  <si>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</si>
  <si>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</si>
  <si>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</si>
  <si>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</si>
  <si>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</si>
  <si>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</si>
  <si>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</si>
  <si>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</si>
  <si>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</si>
  <si>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</si>
  <si>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</si>
  <si>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</si>
  <si>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</si>
  <si>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</si>
  <si>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</si>
  <si>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</si>
  <si>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</si>
  <si>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</si>
  <si>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</si>
  <si>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</si>
  <si>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</si>
  <si>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</si>
  <si>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</si>
  <si>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</si>
  <si>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</si>
  <si>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</si>
  <si>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</si>
  <si>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</si>
  <si>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</si>
  <si>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</si>
  <si>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</si>
  <si>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</si>
  <si>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</si>
  <si>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</si>
  <si>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</si>
  <si>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</si>
  <si>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</si>
  <si>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</si>
  <si>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</si>
  <si>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</si>
  <si>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</si>
  <si>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</si>
  <si>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</si>
  <si>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</si>
  <si>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</si>
  <si>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</si>
  <si>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</si>
  <si>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</si>
  <si>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</si>
  <si>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</si>
  <si>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</si>
  <si>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</si>
  <si>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</si>
  <si>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</si>
  <si>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</si>
  <si>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</si>
  <si>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</si>
  <si>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</si>
  <si>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</si>
  <si>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</si>
  <si>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</si>
  <si>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</si>
  <si>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</si>
  <si>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</si>
  <si>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</si>
  <si>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</si>
  <si>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</si>
  <si>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</si>
  <si>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</si>
  <si>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</si>
  <si>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</si>
  <si>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</si>
  <si>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</si>
  <si>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</si>
  <si>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</si>
  <si>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</si>
  <si>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</si>
  <si>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</si>
  <si>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</si>
  <si>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</si>
  <si>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</si>
  <si>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</si>
  <si>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</si>
  <si>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</si>
  <si>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</si>
  <si>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</si>
  <si>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</si>
  <si>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</si>
  <si>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</si>
  <si>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</si>
  <si>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</si>
  <si>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</si>
  <si>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</si>
  <si>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</si>
  <si>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</si>
  <si>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</si>
  <si>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</si>
  <si>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</si>
  <si>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</si>
  <si>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</si>
  <si>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</si>
  <si>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</si>
  <si>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</si>
  <si>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</si>
  <si>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</si>
  <si>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</si>
  <si>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</si>
  <si>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</si>
  <si>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</si>
  <si>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</si>
  <si>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</si>
  <si>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</si>
  <si>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</si>
  <si>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</si>
  <si>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</si>
  <si>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</si>
  <si>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</si>
  <si>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</si>
  <si>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</si>
  <si>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</si>
  <si>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</si>
  <si>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</si>
  <si>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</si>
  <si>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</si>
  <si>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</si>
  <si>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</si>
  <si>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</si>
  <si>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</si>
  <si>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</si>
  <si>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</si>
  <si>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</si>
  <si>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</si>
  <si>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</si>
  <si>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</si>
  <si>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</si>
  <si>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</si>
  <si>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</si>
  <si>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</si>
  <si>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</si>
  <si>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</si>
  <si>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</si>
  <si>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</si>
  <si>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</si>
  <si>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</si>
  <si>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</si>
  <si>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</si>
  <si>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</si>
  <si>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</si>
  <si>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</si>
  <si>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</si>
  <si>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</si>
  <si>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</si>
  <si>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</si>
  <si>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</si>
  <si>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</si>
  <si>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</si>
  <si>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</si>
  <si>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</si>
  <si>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</si>
  <si>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</si>
  <si>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</si>
  <si>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</si>
  <si>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</si>
  <si>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</si>
  <si>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</si>
  <si>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</si>
  <si>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</si>
  <si>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</si>
  <si>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</si>
  <si>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</si>
  <si>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</si>
  <si>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</si>
  <si>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</si>
  <si>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</si>
  <si>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</si>
  <si>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</si>
  <si>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</si>
  <si>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</si>
  <si>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</si>
  <si>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</si>
  <si>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</si>
  <si>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</si>
  <si>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</si>
  <si>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</si>
  <si>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</si>
  <si>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</si>
  <si>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</si>
  <si>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</si>
  <si>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</si>
  <si>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</si>
  <si>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</si>
  <si>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</si>
  <si>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</si>
  <si>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</si>
  <si>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</si>
  <si>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</si>
  <si>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</si>
  <si>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</si>
  <si>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</si>
  <si>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</si>
  <si>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</si>
  <si>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</si>
  <si>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</si>
  <si>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</si>
  <si>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</si>
  <si>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</si>
  <si>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</si>
  <si>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</si>
  <si>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</si>
  <si>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</si>
  <si>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</si>
  <si>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</si>
  <si>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</si>
  <si>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</si>
  <si>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</si>
  <si>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</si>
  <si>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</si>
  <si>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</si>
  <si>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</si>
  <si>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</si>
  <si>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</si>
  <si>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</si>
  <si>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</si>
  <si>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</si>
  <si>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</si>
  <si>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</si>
  <si>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</si>
  <si>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</si>
  <si>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</si>
  <si>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</si>
  <si>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</si>
  <si>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</si>
  <si>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</si>
  <si>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</si>
  <si>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</si>
  <si>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</si>
  <si>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</si>
  <si>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</si>
  <si>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</si>
  <si>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</si>
  <si>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</si>
  <si>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</si>
  <si>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</si>
  <si>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</si>
  <si>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</si>
  <si>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</si>
  <si>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</si>
  <si>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</si>
  <si>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</si>
  <si>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</si>
  <si>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</si>
  <si>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</si>
  <si>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</si>
  <si>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</si>
  <si>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</si>
  <si>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</si>
  <si>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</si>
  <si>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</si>
  <si>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</si>
  <si>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</si>
  <si>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</si>
  <si>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</si>
  <si>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</si>
  <si>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</si>
  <si>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</si>
  <si>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</si>
  <si>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</si>
  <si>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</si>
  <si>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</si>
  <si>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</si>
  <si>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</si>
  <si>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</si>
  <si>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</si>
  <si>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</si>
  <si>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</si>
  <si>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</si>
  <si>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</si>
  <si>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</si>
  <si>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</si>
  <si>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</si>
  <si>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</si>
  <si>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</si>
  <si>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</si>
  <si>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</si>
  <si>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</si>
  <si>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</si>
  <si>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</si>
  <si>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</si>
  <si>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</si>
  <si>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</si>
  <si>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</si>
  <si>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</si>
  <si>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</si>
  <si>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</si>
  <si>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</si>
  <si>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</si>
  <si>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</si>
  <si>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</si>
  <si>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</si>
  <si>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</si>
  <si>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</si>
  <si>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</si>
  <si>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</si>
  <si>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</si>
  <si>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</si>
  <si>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</si>
  <si>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</si>
  <si>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</si>
  <si>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</si>
  <si>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</si>
  <si>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</si>
  <si>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</si>
  <si>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</si>
  <si>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</si>
  <si>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</si>
  <si>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</si>
  <si>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</si>
  <si>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</si>
  <si>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</si>
  <si>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</si>
  <si>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</si>
  <si>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</si>
  <si>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</si>
  <si>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</si>
  <si>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</si>
  <si>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</si>
  <si>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</si>
  <si>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</si>
  <si>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</si>
  <si>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</si>
  <si>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</si>
  <si>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</si>
  <si>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</si>
  <si>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</si>
  <si>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</si>
  <si>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</si>
  <si>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</si>
  <si>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</si>
  <si>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</si>
  <si>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</si>
  <si>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</si>
  <si>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</si>
  <si>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</si>
  <si>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</si>
  <si>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</si>
  <si>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</si>
  <si>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</si>
  <si>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</si>
  <si>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</si>
  <si>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</si>
  <si>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</si>
  <si>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</si>
  <si>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</si>
  <si>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</si>
  <si>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</si>
  <si>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</si>
  <si>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</si>
  <si>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</si>
  <si>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</si>
  <si>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</si>
  <si>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</si>
  <si>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</si>
  <si>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</si>
  <si>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</si>
  <si>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</si>
  <si>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</si>
  <si>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</si>
  <si>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</si>
  <si>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</si>
  <si>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</si>
  <si>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</si>
  <si>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</si>
  <si>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</si>
  <si>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</si>
  <si>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</si>
  <si>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</si>
  <si>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</si>
  <si>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</si>
  <si>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</si>
  <si>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</si>
  <si>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</si>
  <si>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</si>
  <si>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</si>
  <si>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</si>
  <si>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</si>
  <si>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</si>
  <si>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</si>
  <si>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</si>
  <si>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</si>
  <si>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</si>
  <si>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</si>
  <si>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</si>
  <si>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</si>
  <si>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</si>
  <si>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</si>
  <si>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</si>
  <si>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</si>
  <si>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</si>
  <si>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</si>
  <si>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</si>
  <si>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</si>
  <si>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</si>
  <si>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</si>
  <si>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</si>
  <si>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</si>
  <si>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</si>
  <si>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</si>
  <si>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</si>
  <si>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</si>
  <si>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</si>
  <si>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</si>
  <si>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</si>
  <si>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</si>
  <si>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</si>
  <si>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</si>
  <si>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</si>
  <si>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</si>
  <si>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</si>
  <si>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</si>
  <si>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</si>
  <si>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</si>
  <si>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</si>
  <si>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</si>
  <si>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</si>
  <si>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</si>
  <si>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</si>
  <si>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</si>
  <si>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</si>
  <si>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</si>
  <si>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</si>
  <si>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</si>
  <si>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</si>
  <si>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</si>
  <si>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</si>
  <si>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</si>
  <si>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</si>
  <si>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</si>
  <si>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</si>
  <si>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</si>
  <si>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</si>
  <si>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</si>
  <si>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</si>
  <si>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</si>
  <si>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</si>
  <si>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</si>
  <si>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</si>
  <si>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</si>
  <si>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</si>
  <si>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</si>
  <si>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</si>
  <si>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</si>
  <si>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</si>
  <si>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</si>
  <si>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</si>
  <si>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</si>
  <si>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</si>
  <si>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</si>
  <si>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</si>
  <si>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</si>
  <si>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</si>
  <si>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</si>
  <si>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</si>
  <si>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</si>
  <si>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</si>
  <si>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</si>
  <si>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</si>
  <si>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</si>
  <si>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</si>
  <si>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</si>
  <si>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</si>
  <si>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</si>
  <si>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</si>
  <si>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</si>
  <si>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</si>
  <si>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</si>
  <si>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</si>
  <si>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</si>
  <si>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</si>
  <si>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</si>
  <si>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</si>
  <si>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</si>
  <si>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</si>
  <si>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</si>
  <si>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</si>
  <si>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</si>
  <si>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</si>
  <si>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</si>
  <si>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</si>
  <si>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</si>
  <si>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</si>
  <si>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</si>
  <si>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</si>
  <si>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</si>
  <si>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</si>
  <si>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</si>
  <si>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</si>
  <si>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</si>
  <si>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</si>
  <si>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</si>
  <si>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</si>
  <si>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</si>
  <si>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</si>
  <si>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</si>
  <si>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</si>
  <si>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</si>
  <si>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</si>
  <si>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</si>
  <si>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</si>
  <si>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</si>
  <si>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</si>
  <si>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</si>
  <si>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</si>
  <si>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</si>
  <si>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</si>
  <si>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</si>
  <si>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</si>
  <si>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</si>
  <si>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</si>
  <si>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</si>
  <si>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</si>
  <si>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</si>
  <si>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</si>
  <si>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</si>
  <si>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</si>
  <si>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</si>
  <si>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</si>
  <si>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</si>
  <si>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</si>
  <si>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</si>
  <si>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</si>
  <si>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</si>
  <si>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</si>
  <si>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</si>
  <si>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</si>
  <si>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</si>
  <si>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</si>
  <si>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</si>
  <si>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</si>
  <si>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</si>
  <si>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</si>
  <si>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</si>
  <si>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</si>
  <si>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</si>
  <si>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</si>
  <si>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</si>
  <si>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</si>
  <si>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</si>
  <si>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</si>
  <si>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</si>
  <si>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</si>
  <si>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</si>
  <si>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</si>
  <si>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</si>
  <si>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</si>
  <si>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</si>
  <si>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</si>
  <si>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</si>
  <si>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</si>
  <si>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</si>
  <si>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</si>
  <si>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</si>
  <si>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</si>
  <si>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</si>
  <si>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</si>
  <si>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</si>
  <si>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</si>
  <si>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</si>
  <si>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</si>
  <si>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</si>
  <si>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</si>
  <si>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</si>
  <si>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</si>
  <si>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2021-70-10001695</t>
  </si>
  <si>
    <t>INSTITUTO COLOMBIANO DE BIENESTAR FAMILIAR - ICBF</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</si>
  <si>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</si>
  <si>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LUIS VILLARREAL SIERRA</t>
  </si>
  <si>
    <t>3205426555</t>
  </si>
  <si>
    <t>CALLE 25 23 A 47 INT 104 CALLE EL CAUCA</t>
  </si>
  <si>
    <t>0181-2020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</si>
  <si>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</si>
  <si>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</si>
  <si>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</si>
  <si>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</si>
  <si>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</si>
  <si>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</si>
  <si>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</si>
  <si>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fundtalentos2@hotmail.com</t>
  </si>
  <si>
    <t>CLLE 25 23 A 47 INT 104</t>
  </si>
  <si>
    <t>UNION TEMPORAL NUEVA INFANCIA</t>
  </si>
  <si>
    <t>70-0281-2017</t>
  </si>
  <si>
    <t xml:space="preserve"> PRESTAR EL SERVICIO DE EDUCACION INICIAL EN EL MARCO DE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</si>
  <si>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70-0262-2018</t>
  </si>
  <si>
    <t xml:space="preserve"> 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t>
  </si>
  <si>
    <t>70-0124-2019</t>
  </si>
  <si>
    <t xml:space="preserve"> 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</si>
  <si>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GLORIA ISABEL LEDESMA DE MORENO</t>
  </si>
  <si>
    <t>CL23 # 15 -62 BARRIO CENTRO</t>
  </si>
  <si>
    <t>3002922532</t>
  </si>
  <si>
    <t>FRENACERSOCIAL@HOTMAIL.COM</t>
  </si>
  <si>
    <t xml:space="preserve"> Instituto Colombiano de Bienestar Familiar – ICBF</t>
  </si>
  <si>
    <t>70182012496</t>
  </si>
  <si>
    <t>701820120504</t>
  </si>
  <si>
    <t>701820120335</t>
  </si>
  <si>
    <t>701820120128</t>
  </si>
  <si>
    <t>701820140393</t>
  </si>
  <si>
    <t>701820140396</t>
  </si>
  <si>
    <t>ATENDER INTEGRALMENTE A LA PRIMERA INFANCIA EN EL MARCO DE LA ESTRATEGIA DE DERO A SIEMPRE DECONFORMIDAD CON LAS DIRECTRICES LINEAMIENTOS Y ESTANDARES ESTABLECIDOS POR EL ICBF ASI COMO REGULAR LAS RELACIONES ENTRE LAS PARTES DERIVADAS DE LA ENTREGA DE APORTES DEL ICBF AL CONTRATISTA PARA QUE ESTE ASUMA BAJO SU RESPOSABILIDAD DICHA ATENCION</t>
  </si>
  <si>
    <t xml:space="preserve"> ATENDER A LA PRIMERA INFANCIA EN EL MARCO DE LA ESTRATEGIA DE CERO A SIEMPRE DE CONFORMIDAD CON LAS DIRECTRICES LINEAMMIENTOS Y PARAMETROS ESTABLECIDOS POR EL ICBF ASI COMO REGULAR LAS RELACIONES ENTRE LAS PARTES DERIVADAS DE LA ENTREGA DE APORTES DEL ICBF A EL CONTRATISTA PARA QUE ASUMA CON SU PERSONAL Y BAJO SU EXCLUSIVA RESPONSABIDAD DICHA ATENCION</t>
  </si>
  <si>
    <t xml:space="preserve"> 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-112.967.413Brindar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-112.967.413</t>
  </si>
  <si>
    <t>BRINDAR ATENCION A LA PRIMERA INFANCIA NIÑOS, NIÑAS Y MENORES DE CINCO AÑOS DE FAMILIAS EN SITUACION DE VULNERABILIDAD ECONOMICA SOCIAL CULTURAL Y PSICOAFECTIVA ATRAVES DE LOS HOGARES COMUNITARIOS DE BIENESTAR MODALIDADES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</si>
  <si>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 xml:space="preserve"> 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</si>
  <si>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 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</si>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</sst>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208" zoomScale="60" zoomScaleNormal="6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453</v>
      </c>
      <c r="I15" s="32" t="s">
        <v>2629</v>
      </c>
      <c r="J15" s="110" t="s">
        <v>2637</v>
      </c>
      <c r="L15" s="201" t="s">
        <v>8</v>
      </c>
      <c r="M15" s="201"/>
      <c r="N15" s="183">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823005361</v>
      </c>
      <c r="C20" s="5"/>
      <c r="D20" s="74"/>
      <c r="E20" s="160" t="s">
        <v>2670</v>
      </c>
      <c r="F20" s="194" t="s">
        <v>2697</v>
      </c>
      <c r="G20" s="5"/>
      <c r="H20" s="211"/>
      <c r="I20" s="149" t="s">
        <v>453</v>
      </c>
      <c r="J20" s="150" t="s">
        <v>983</v>
      </c>
      <c r="K20" s="151">
        <v>990486074</v>
      </c>
      <c r="L20" s="152">
        <v>44216</v>
      </c>
      <c r="M20" s="152">
        <v>44561</v>
      </c>
      <c r="N20" s="135">
        <f>+(M20-L20)/30</f>
        <v>11.5</v>
      </c>
      <c r="O20" s="138"/>
      <c r="U20" s="134"/>
      <c r="V20" s="107">
        <f ca="1">NOW()</f>
        <v>44194.523240393515</v>
      </c>
      <c r="W20" s="107">
        <f ca="1">NOW()</f>
        <v>44194.523240393515</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FUNDACION PARA EL DESARROLLO DE LA POBLACION CON NECESIDADES EDUCATIVAS ESPECIALES DEL DEPARTAMENTO DE SUCRE TALENTOS</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2682</v>
      </c>
      <c r="C48" s="114" t="s">
        <v>31</v>
      </c>
      <c r="D48" s="112" t="s">
        <v>2698</v>
      </c>
      <c r="E48" s="145">
        <v>43084</v>
      </c>
      <c r="F48" s="145">
        <v>43404</v>
      </c>
      <c r="G48" s="172">
        <f>IF(AND(E48&lt;&gt;"",F48&lt;&gt;""),((F48-E48)/30),"")</f>
        <v>10.666666666666666</v>
      </c>
      <c r="H48" s="121" t="s">
        <v>2699</v>
      </c>
      <c r="I48" s="115" t="s">
        <v>453</v>
      </c>
      <c r="J48" s="115" t="s">
        <v>983</v>
      </c>
      <c r="K48" s="118">
        <v>901195372</v>
      </c>
      <c r="L48" s="117" t="s">
        <v>1148</v>
      </c>
      <c r="M48" s="119">
        <v>1</v>
      </c>
      <c r="N48" s="117" t="s">
        <v>27</v>
      </c>
      <c r="O48" s="117" t="s">
        <v>26</v>
      </c>
      <c r="P48" s="80"/>
    </row>
    <row r="49" spans="1:16" s="6" customFormat="1" ht="24.75" customHeight="1" x14ac:dyDescent="0.25">
      <c r="A49" s="143">
        <v>2</v>
      </c>
      <c r="B49" s="113" t="s">
        <v>2682</v>
      </c>
      <c r="C49" s="114" t="s">
        <v>31</v>
      </c>
      <c r="D49" s="122" t="s">
        <v>2700</v>
      </c>
      <c r="E49" s="145">
        <v>43405</v>
      </c>
      <c r="F49" s="145">
        <v>43434</v>
      </c>
      <c r="G49" s="172">
        <f t="shared" ref="G49:G107" si="2">IF(AND(E49&lt;&gt;"",F49&lt;&gt;""),((F49-E49)/30),"")</f>
        <v>0.96666666666666667</v>
      </c>
      <c r="H49" s="121" t="s">
        <v>2701</v>
      </c>
      <c r="I49" s="115" t="s">
        <v>453</v>
      </c>
      <c r="J49" s="115" t="s">
        <v>983</v>
      </c>
      <c r="K49" s="118">
        <v>119923230</v>
      </c>
      <c r="L49" s="117" t="s">
        <v>1148</v>
      </c>
      <c r="M49" s="119">
        <v>1</v>
      </c>
      <c r="N49" s="117" t="s">
        <v>27</v>
      </c>
      <c r="O49" s="117" t="s">
        <v>1148</v>
      </c>
      <c r="P49" s="80"/>
    </row>
    <row r="50" spans="1:16" s="6" customFormat="1" ht="24.75" customHeight="1" x14ac:dyDescent="0.25">
      <c r="A50" s="143">
        <v>3</v>
      </c>
      <c r="B50" s="113" t="s">
        <v>2682</v>
      </c>
      <c r="C50" s="114" t="s">
        <v>31</v>
      </c>
      <c r="D50" s="112" t="s">
        <v>2702</v>
      </c>
      <c r="E50" s="145">
        <v>43485</v>
      </c>
      <c r="F50" s="145">
        <v>43822</v>
      </c>
      <c r="G50" s="172">
        <f t="shared" si="2"/>
        <v>11.233333333333333</v>
      </c>
      <c r="H50" s="121" t="s">
        <v>2703</v>
      </c>
      <c r="I50" s="115" t="s">
        <v>453</v>
      </c>
      <c r="J50" s="115" t="s">
        <v>983</v>
      </c>
      <c r="K50" s="118">
        <v>2212802431</v>
      </c>
      <c r="L50" s="117" t="s">
        <v>1148</v>
      </c>
      <c r="M50" s="119">
        <v>1</v>
      </c>
      <c r="N50" s="117" t="s">
        <v>27</v>
      </c>
      <c r="O50" s="117" t="s">
        <v>1148</v>
      </c>
      <c r="P50" s="80"/>
    </row>
    <row r="51" spans="1:16" s="6" customFormat="1" ht="24.75" customHeight="1" outlineLevel="1" x14ac:dyDescent="0.25">
      <c r="A51" s="143">
        <v>4</v>
      </c>
      <c r="B51" s="113"/>
      <c r="C51" s="114"/>
      <c r="D51" s="112"/>
      <c r="E51" s="145"/>
      <c r="F51" s="145"/>
      <c r="G51" s="172" t="str">
        <f t="shared" si="2"/>
        <v/>
      </c>
      <c r="H51" s="116"/>
      <c r="I51" s="115"/>
      <c r="J51" s="115"/>
      <c r="K51" s="118"/>
      <c r="L51" s="117"/>
      <c r="M51" s="119"/>
      <c r="N51" s="117"/>
      <c r="O51" s="117"/>
      <c r="P51" s="80"/>
    </row>
    <row r="52" spans="1:16" s="7" customFormat="1" ht="24.75" customHeight="1" outlineLevel="1" x14ac:dyDescent="0.25">
      <c r="A52" s="144">
        <v>5</v>
      </c>
      <c r="B52" s="113"/>
      <c r="C52" s="114"/>
      <c r="D52" s="112"/>
      <c r="E52" s="145"/>
      <c r="F52" s="145"/>
      <c r="G52" s="172" t="str">
        <f t="shared" si="2"/>
        <v/>
      </c>
      <c r="H52" s="121"/>
      <c r="I52" s="115"/>
      <c r="J52" s="115"/>
      <c r="K52" s="118"/>
      <c r="L52" s="117"/>
      <c r="M52" s="119"/>
      <c r="N52" s="117"/>
      <c r="O52" s="117"/>
      <c r="P52" s="81"/>
    </row>
    <row r="53" spans="1:16" s="7" customFormat="1" ht="24.75" customHeight="1" outlineLevel="1" x14ac:dyDescent="0.25">
      <c r="A53" s="144">
        <v>6</v>
      </c>
      <c r="B53" s="113"/>
      <c r="C53" s="114"/>
      <c r="D53" s="112"/>
      <c r="E53" s="145"/>
      <c r="F53" s="145"/>
      <c r="G53" s="172" t="str">
        <f t="shared" si="2"/>
        <v/>
      </c>
      <c r="H53" s="121"/>
      <c r="I53" s="115"/>
      <c r="J53" s="115"/>
      <c r="K53" s="118"/>
      <c r="L53" s="117"/>
      <c r="M53" s="119"/>
      <c r="N53" s="117"/>
      <c r="O53" s="117"/>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2687</v>
      </c>
      <c r="E114" s="145">
        <v>43885</v>
      </c>
      <c r="F114" s="145">
        <v>44196</v>
      </c>
      <c r="G114" s="172">
        <f>IF(AND(E114&lt;&gt;"",F114&lt;&gt;""),((F114-E114)/30),"")</f>
        <v>10.366666666666667</v>
      </c>
      <c r="H114" s="123" t="s">
        <v>2693</v>
      </c>
      <c r="I114" s="122" t="s">
        <v>208</v>
      </c>
      <c r="J114" s="122" t="s">
        <v>222</v>
      </c>
      <c r="K114" s="124">
        <v>3157127858</v>
      </c>
      <c r="L114" s="102">
        <f>+IF(AND(K114&gt;0,O114="Ejecución"),(K114/877802)*Tabla28[[#This Row],[% participación]],IF(AND(K114&gt;0,O114&lt;&gt;"Ejecución"),"-",""))</f>
        <v>3596.6286907525841</v>
      </c>
      <c r="M114" s="125"/>
      <c r="N114" s="181">
        <v>1</v>
      </c>
      <c r="O114" s="177" t="s">
        <v>1150</v>
      </c>
      <c r="P114" s="80"/>
    </row>
    <row r="115" spans="1:16" s="6" customFormat="1" ht="24.75" customHeight="1" x14ac:dyDescent="0.25">
      <c r="A115" s="143">
        <v>2</v>
      </c>
      <c r="B115" s="175" t="s">
        <v>2672</v>
      </c>
      <c r="C115" s="176" t="s">
        <v>31</v>
      </c>
      <c r="D115" s="122" t="s">
        <v>2688</v>
      </c>
      <c r="E115" s="145">
        <v>43885</v>
      </c>
      <c r="F115" s="145">
        <v>44196</v>
      </c>
      <c r="G115" s="172">
        <f t="shared" ref="G115:G116" si="3">IF(AND(E115&lt;&gt;"",F115&lt;&gt;""),((F115-E115)/30),"")</f>
        <v>10.366666666666667</v>
      </c>
      <c r="H115" s="64" t="s">
        <v>2693</v>
      </c>
      <c r="I115" s="122" t="s">
        <v>453</v>
      </c>
      <c r="J115" s="122" t="s">
        <v>983</v>
      </c>
      <c r="K115" s="68">
        <v>1640405856</v>
      </c>
      <c r="L115" s="102">
        <f>+IF(AND(K115&gt;0,O115="Ejecución"),(K115/877802)*Tabla28[[#This Row],[% participación]],IF(AND(K115&gt;0,O115&lt;&gt;"Ejecución"),"-",""))</f>
        <v>373.75304590329029</v>
      </c>
      <c r="M115" s="65"/>
      <c r="N115" s="181">
        <v>0.2</v>
      </c>
      <c r="O115" s="177" t="s">
        <v>1150</v>
      </c>
      <c r="P115" s="80"/>
    </row>
    <row r="116" spans="1:16" s="6" customFormat="1" ht="24.75" customHeight="1" x14ac:dyDescent="0.25">
      <c r="A116" s="143">
        <v>3</v>
      </c>
      <c r="B116" s="175" t="s">
        <v>2672</v>
      </c>
      <c r="C116" s="176" t="s">
        <v>31</v>
      </c>
      <c r="D116" s="122" t="s">
        <v>2689</v>
      </c>
      <c r="E116" s="145">
        <v>43885</v>
      </c>
      <c r="F116" s="145">
        <v>44196</v>
      </c>
      <c r="G116" s="172">
        <f t="shared" si="3"/>
        <v>10.366666666666667</v>
      </c>
      <c r="H116" s="64" t="s">
        <v>2693</v>
      </c>
      <c r="I116" s="122" t="s">
        <v>453</v>
      </c>
      <c r="J116" s="122" t="s">
        <v>984</v>
      </c>
      <c r="K116" s="68">
        <v>1961826033</v>
      </c>
      <c r="L116" s="102">
        <f>+IF(AND(K116&gt;0,O116="Ejecución"),(K116/877802)*Tabla28[[#This Row],[% participación]],IF(AND(K116&gt;0,O116&lt;&gt;"Ejecución"),"-",""))</f>
        <v>446.98600208247422</v>
      </c>
      <c r="M116" s="65"/>
      <c r="N116" s="181">
        <v>0.2</v>
      </c>
      <c r="O116" s="177" t="s">
        <v>1150</v>
      </c>
      <c r="P116" s="80"/>
    </row>
    <row r="117" spans="1:16" s="6" customFormat="1" ht="24.75" customHeight="1" outlineLevel="1" x14ac:dyDescent="0.25">
      <c r="A117" s="143">
        <v>4</v>
      </c>
      <c r="B117" s="175" t="s">
        <v>2672</v>
      </c>
      <c r="C117" s="176" t="s">
        <v>31</v>
      </c>
      <c r="D117" s="122" t="s">
        <v>2690</v>
      </c>
      <c r="E117" s="145">
        <v>43885</v>
      </c>
      <c r="F117" s="145">
        <v>44196</v>
      </c>
      <c r="G117" s="172">
        <f t="shared" ref="G117:G159" si="4">IF(AND(E117&lt;&gt;"",F117&lt;&gt;""),((F117-E117)/30),"")</f>
        <v>10.366666666666667</v>
      </c>
      <c r="H117" s="64" t="s">
        <v>2694</v>
      </c>
      <c r="I117" s="122" t="s">
        <v>453</v>
      </c>
      <c r="J117" s="122" t="s">
        <v>973</v>
      </c>
      <c r="K117" s="68">
        <v>1189481731</v>
      </c>
      <c r="L117" s="102">
        <f>+IF(AND(K117&gt;0,O117="Ejecución"),(K117/877802)*Tabla28[[#This Row],[% participación]],IF(AND(K117&gt;0,O117&lt;&gt;"Ejecución"),"-",""))</f>
        <v>271.01367529351722</v>
      </c>
      <c r="M117" s="65"/>
      <c r="N117" s="181">
        <v>0.2</v>
      </c>
      <c r="O117" s="177" t="s">
        <v>1150</v>
      </c>
      <c r="P117" s="80"/>
    </row>
    <row r="118" spans="1:16" s="7" customFormat="1" ht="24.75" customHeight="1" outlineLevel="1" x14ac:dyDescent="0.25">
      <c r="A118" s="144">
        <v>5</v>
      </c>
      <c r="B118" s="175" t="s">
        <v>2672</v>
      </c>
      <c r="C118" s="176" t="s">
        <v>31</v>
      </c>
      <c r="D118" s="122" t="s">
        <v>2691</v>
      </c>
      <c r="E118" s="145">
        <v>43885</v>
      </c>
      <c r="F118" s="145">
        <v>44196</v>
      </c>
      <c r="G118" s="172">
        <f t="shared" si="4"/>
        <v>10.366666666666667</v>
      </c>
      <c r="H118" s="64" t="s">
        <v>2694</v>
      </c>
      <c r="I118" s="122" t="s">
        <v>453</v>
      </c>
      <c r="J118" s="122" t="s">
        <v>453</v>
      </c>
      <c r="K118" s="68">
        <v>876094557</v>
      </c>
      <c r="L118" s="102">
        <f>+IF(AND(K118&gt;0,O118="Ejecución"),(K118/877802)*Tabla28[[#This Row],[% participación]],IF(AND(K118&gt;0,O118&lt;&gt;"Ejecución"),"-",""))</f>
        <v>199.61097308960336</v>
      </c>
      <c r="M118" s="65"/>
      <c r="N118" s="181">
        <v>0.2</v>
      </c>
      <c r="O118" s="177" t="s">
        <v>1150</v>
      </c>
      <c r="P118" s="81"/>
    </row>
    <row r="119" spans="1:16" s="7" customFormat="1" ht="24.75" customHeight="1" outlineLevel="1" x14ac:dyDescent="0.25">
      <c r="A119" s="144">
        <v>6</v>
      </c>
      <c r="B119" s="175" t="s">
        <v>2672</v>
      </c>
      <c r="C119" s="176" t="s">
        <v>31</v>
      </c>
      <c r="D119" s="122" t="s">
        <v>2692</v>
      </c>
      <c r="E119" s="145">
        <v>43885</v>
      </c>
      <c r="F119" s="145">
        <v>44196</v>
      </c>
      <c r="G119" s="172">
        <f t="shared" si="4"/>
        <v>10.366666666666667</v>
      </c>
      <c r="H119" s="64" t="s">
        <v>2694</v>
      </c>
      <c r="I119" s="122" t="s">
        <v>453</v>
      </c>
      <c r="J119" s="122" t="s">
        <v>963</v>
      </c>
      <c r="K119" s="68">
        <v>678171286</v>
      </c>
      <c r="L119" s="102">
        <f>+IF(AND(K119&gt;0,O119="Ejecución"),(K119/877802)*Tabla28[[#This Row],[% participación]],IF(AND(K119&gt;0,O119&lt;&gt;"Ejecución"),"-",""))</f>
        <v>154.51577599504219</v>
      </c>
      <c r="M119" s="65"/>
      <c r="N119" s="181">
        <v>0.2</v>
      </c>
      <c r="O119" s="177" t="s">
        <v>1150</v>
      </c>
      <c r="P119" s="81"/>
    </row>
    <row r="120" spans="1:16" s="7" customFormat="1" ht="24.75" customHeight="1" outlineLevel="1" x14ac:dyDescent="0.25">
      <c r="A120" s="144">
        <v>7</v>
      </c>
      <c r="B120" s="175" t="s">
        <v>2672</v>
      </c>
      <c r="C120" s="176" t="s">
        <v>31</v>
      </c>
      <c r="D120" s="63"/>
      <c r="E120" s="145"/>
      <c r="F120" s="145"/>
      <c r="G120" s="172" t="str">
        <f t="shared" si="4"/>
        <v/>
      </c>
      <c r="H120" s="64"/>
      <c r="I120" s="63"/>
      <c r="J120" s="63"/>
      <c r="K120" s="68"/>
      <c r="L120" s="102" t="str">
        <f>+IF(AND(K120&gt;0,O120="Ejecución"),(K120/877802)*Tabla28[[#This Row],[% participación]],IF(AND(K120&gt;0,O120&lt;&gt;"Ejecución"),"-",""))</f>
        <v/>
      </c>
      <c r="M120" s="65"/>
      <c r="N120" s="181" t="str">
        <f t="shared" ref="N120:N160" si="5">+IF(M120="No",1,IF(M120="Si","Ingrese %",""))</f>
        <v/>
      </c>
      <c r="O120" s="177" t="s">
        <v>1150</v>
      </c>
      <c r="P120" s="81"/>
    </row>
    <row r="121" spans="1:16" s="7" customFormat="1" ht="24.75" customHeight="1" outlineLevel="1" x14ac:dyDescent="0.25">
      <c r="A121" s="144">
        <v>8</v>
      </c>
      <c r="B121" s="175" t="s">
        <v>2672</v>
      </c>
      <c r="C121" s="176" t="s">
        <v>31</v>
      </c>
      <c r="D121" s="63"/>
      <c r="E121" s="145"/>
      <c r="F121" s="145"/>
      <c r="G121" s="172" t="str">
        <f t="shared" si="4"/>
        <v/>
      </c>
      <c r="H121" s="104"/>
      <c r="I121" s="63"/>
      <c r="J121" s="63"/>
      <c r="K121" s="68"/>
      <c r="L121" s="102" t="str">
        <f>+IF(AND(K121&gt;0,O121="Ejecución"),(K121/877802)*Tabla28[[#This Row],[% participación]],IF(AND(K121&gt;0,O121&lt;&gt;"Ejecución"),"-",""))</f>
        <v/>
      </c>
      <c r="M121" s="65"/>
      <c r="N121" s="181" t="str">
        <f t="shared" si="5"/>
        <v/>
      </c>
      <c r="O121" s="177" t="s">
        <v>1150</v>
      </c>
      <c r="P121" s="81"/>
    </row>
    <row r="122" spans="1:16" s="7" customFormat="1" ht="24.75" customHeight="1" outlineLevel="1" x14ac:dyDescent="0.25">
      <c r="A122" s="144">
        <v>9</v>
      </c>
      <c r="B122" s="175" t="s">
        <v>2672</v>
      </c>
      <c r="C122" s="176" t="s">
        <v>31</v>
      </c>
      <c r="D122" s="63"/>
      <c r="E122" s="145"/>
      <c r="F122" s="145"/>
      <c r="G122" s="172" t="str">
        <f t="shared" si="4"/>
        <v/>
      </c>
      <c r="H122" s="64"/>
      <c r="I122" s="63"/>
      <c r="J122" s="63"/>
      <c r="K122" s="68"/>
      <c r="L122" s="102" t="str">
        <f>+IF(AND(K122&gt;0,O122="Ejecución"),(K122/877802)*Tabla28[[#This Row],[% participación]],IF(AND(K122&gt;0,O122&lt;&gt;"Ejecución"),"-",""))</f>
        <v/>
      </c>
      <c r="M122" s="65"/>
      <c r="N122" s="181" t="str">
        <f t="shared" si="5"/>
        <v/>
      </c>
      <c r="O122" s="177" t="s">
        <v>1150</v>
      </c>
      <c r="P122" s="81"/>
    </row>
    <row r="123" spans="1:16" s="7" customFormat="1" ht="24.75" customHeight="1" outlineLevel="1" x14ac:dyDescent="0.25">
      <c r="A123" s="144">
        <v>10</v>
      </c>
      <c r="B123" s="175" t="s">
        <v>2672</v>
      </c>
      <c r="C123" s="176" t="s">
        <v>31</v>
      </c>
      <c r="D123" s="63"/>
      <c r="E123" s="145"/>
      <c r="F123" s="145"/>
      <c r="G123" s="172" t="str">
        <f t="shared" si="4"/>
        <v/>
      </c>
      <c r="H123" s="64"/>
      <c r="I123" s="63"/>
      <c r="J123" s="63"/>
      <c r="K123" s="68"/>
      <c r="L123" s="102" t="str">
        <f>+IF(AND(K123&gt;0,O123="Ejecución"),(K123/877802)*Tabla28[[#This Row],[% participación]],IF(AND(K123&gt;0,O123&lt;&gt;"Ejecución"),"-",""))</f>
        <v/>
      </c>
      <c r="M123" s="65"/>
      <c r="N123" s="181" t="str">
        <f t="shared" si="5"/>
        <v/>
      </c>
      <c r="O123" s="177" t="s">
        <v>1150</v>
      </c>
      <c r="P123" s="81"/>
    </row>
    <row r="124" spans="1:16" s="7" customFormat="1" ht="24.75" customHeight="1" outlineLevel="1" x14ac:dyDescent="0.25">
      <c r="A124" s="144">
        <v>11</v>
      </c>
      <c r="B124" s="175" t="s">
        <v>2672</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si="5"/>
        <v/>
      </c>
      <c r="O124" s="177" t="s">
        <v>1150</v>
      </c>
      <c r="P124" s="81"/>
    </row>
    <row r="125" spans="1:16" s="7" customFormat="1" ht="24.75" customHeight="1" outlineLevel="1" x14ac:dyDescent="0.25">
      <c r="A125" s="144">
        <v>12</v>
      </c>
      <c r="B125" s="175" t="s">
        <v>2672</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2672</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2672</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2672</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2672</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2672</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2672</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2672</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2672</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2672</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2672</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2672</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2672</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2672</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2672</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2672</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2672</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2672</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2672</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2672</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2672</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2672</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2672</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2672</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2672</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2672</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2672</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2672</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2672</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2672</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2672</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2672</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2672</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2672</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2672</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8">
        <v>0.01</v>
      </c>
      <c r="G179" s="179">
        <f>IF(F179&gt;0,SUM(E179+F179),"")</f>
        <v>0.03</v>
      </c>
      <c r="H179" s="5"/>
      <c r="I179" s="237" t="s">
        <v>2675</v>
      </c>
      <c r="J179" s="238"/>
      <c r="K179" s="238"/>
      <c r="L179" s="239"/>
      <c r="M179" s="178">
        <v>0.03</v>
      </c>
      <c r="O179" s="8"/>
      <c r="Q179" s="19"/>
      <c r="R179" s="179">
        <f>IF(M179&gt;0,SUM(S179+M179),"")</f>
        <v>0.05</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29714582.219999999</v>
      </c>
      <c r="F185" s="94"/>
      <c r="G185" s="95"/>
      <c r="H185" s="90"/>
      <c r="I185" s="92" t="s">
        <v>2632</v>
      </c>
      <c r="J185" s="184">
        <f>M179</f>
        <v>0.03</v>
      </c>
      <c r="K185" s="230" t="s">
        <v>2633</v>
      </c>
      <c r="L185" s="230"/>
      <c r="M185" s="96">
        <f>+J185*K20</f>
        <v>29714582.219999999</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26" t="s">
        <v>24</v>
      </c>
      <c r="J192" s="5" t="s">
        <v>2642</v>
      </c>
      <c r="K192" s="5"/>
      <c r="M192" s="5"/>
      <c r="N192" s="5"/>
      <c r="O192" s="8"/>
      <c r="Q192" s="154"/>
      <c r="R192" s="155"/>
      <c r="S192" s="155"/>
      <c r="T192" s="154"/>
    </row>
    <row r="193" spans="1:18" x14ac:dyDescent="0.25">
      <c r="A193" s="9"/>
      <c r="C193" s="126">
        <v>41915</v>
      </c>
      <c r="D193" s="5"/>
      <c r="E193" s="127">
        <v>2262</v>
      </c>
      <c r="F193" s="5"/>
      <c r="G193" s="5"/>
      <c r="H193" s="147" t="s">
        <v>2684</v>
      </c>
      <c r="J193" s="5"/>
      <c r="K193" s="128">
        <v>39470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2686</v>
      </c>
      <c r="J211" s="27" t="s">
        <v>2627</v>
      </c>
      <c r="K211" s="148" t="s">
        <v>2696</v>
      </c>
      <c r="L211" s="21"/>
      <c r="M211" s="21"/>
      <c r="N211" s="21"/>
      <c r="O211" s="8"/>
    </row>
    <row r="212" spans="1:15" x14ac:dyDescent="0.25">
      <c r="A212" s="9"/>
      <c r="B212" s="27" t="s">
        <v>2624</v>
      </c>
      <c r="C212" s="147" t="s">
        <v>2684</v>
      </c>
      <c r="D212" s="21"/>
      <c r="G212" s="27" t="s">
        <v>2626</v>
      </c>
      <c r="H212" s="148" t="s">
        <v>2685</v>
      </c>
      <c r="J212" s="27" t="s">
        <v>2628</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211" zoomScale="70" zoomScaleNormal="70" zoomScaleSheetLayoutView="40" zoomScalePageLayoutView="40" workbookViewId="0">
      <selection activeCell="C193" sqref="C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453</v>
      </c>
      <c r="I15" s="32" t="s">
        <v>2629</v>
      </c>
      <c r="J15" s="110" t="s">
        <v>2637</v>
      </c>
      <c r="L15" s="201" t="s">
        <v>8</v>
      </c>
      <c r="M15" s="201"/>
      <c r="N15" s="183">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823004151</v>
      </c>
      <c r="C20" s="5"/>
      <c r="D20" s="168"/>
      <c r="E20" s="160" t="s">
        <v>2670</v>
      </c>
      <c r="F20" s="194" t="s">
        <v>2697</v>
      </c>
      <c r="G20" s="5"/>
      <c r="H20" s="211"/>
      <c r="I20" s="149" t="s">
        <v>453</v>
      </c>
      <c r="J20" s="150" t="s">
        <v>983</v>
      </c>
      <c r="K20" s="151">
        <v>990486074</v>
      </c>
      <c r="L20" s="152">
        <v>44216</v>
      </c>
      <c r="M20" s="152">
        <v>44561</v>
      </c>
      <c r="N20" s="135">
        <f>+(M20-L20)/30</f>
        <v>11.5</v>
      </c>
      <c r="O20" s="138"/>
      <c r="U20" s="134"/>
      <c r="V20" s="107">
        <f ca="1">NOW()</f>
        <v>44194.523240393515</v>
      </c>
      <c r="W20" s="107">
        <f ca="1">NOW()</f>
        <v>44194.523240393515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FUNDACION RENACER SOCIAL</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2708</v>
      </c>
      <c r="C48" s="125" t="s">
        <v>31</v>
      </c>
      <c r="D48" s="122" t="s">
        <v>2709</v>
      </c>
      <c r="E48" s="145">
        <v>41250</v>
      </c>
      <c r="F48" s="145">
        <v>41851</v>
      </c>
      <c r="G48" s="172">
        <f>IF(AND(E48&lt;&gt;"",F48&lt;&gt;""),((F48-E48)/30),"")</f>
        <v>20.033333333333335</v>
      </c>
      <c r="H48" s="121" t="s">
        <v>2715</v>
      </c>
      <c r="I48" s="122" t="s">
        <v>453</v>
      </c>
      <c r="J48" s="122" t="s">
        <v>983</v>
      </c>
      <c r="K48" s="124">
        <v>697746720</v>
      </c>
      <c r="L48" s="125" t="s">
        <v>1148</v>
      </c>
      <c r="M48" s="181">
        <v>1</v>
      </c>
      <c r="N48" s="125" t="s">
        <v>27</v>
      </c>
      <c r="O48" s="125" t="s">
        <v>1148</v>
      </c>
      <c r="P48" s="80"/>
    </row>
    <row r="49" spans="1:16" s="6" customFormat="1" ht="24.75" customHeight="1" x14ac:dyDescent="0.25">
      <c r="A49" s="143">
        <v>2</v>
      </c>
      <c r="B49" s="123" t="s">
        <v>2708</v>
      </c>
      <c r="C49" s="125" t="s">
        <v>31</v>
      </c>
      <c r="D49" s="122" t="s">
        <v>2710</v>
      </c>
      <c r="E49" s="145">
        <v>41254</v>
      </c>
      <c r="F49" s="145">
        <v>41511</v>
      </c>
      <c r="G49" s="172">
        <f t="shared" ref="G49:G107" si="1">IF(AND(E49&lt;&gt;"",F49&lt;&gt;""),((F49-E49)/30),"")</f>
        <v>8.5666666666666664</v>
      </c>
      <c r="H49" s="123" t="s">
        <v>2716</v>
      </c>
      <c r="I49" s="122" t="s">
        <v>453</v>
      </c>
      <c r="J49" s="122" t="s">
        <v>983</v>
      </c>
      <c r="K49" s="124">
        <v>145362541</v>
      </c>
      <c r="L49" s="125" t="s">
        <v>1148</v>
      </c>
      <c r="M49" s="181">
        <v>1</v>
      </c>
      <c r="N49" s="125" t="s">
        <v>27</v>
      </c>
      <c r="O49" s="125" t="s">
        <v>1148</v>
      </c>
      <c r="P49" s="80"/>
    </row>
    <row r="50" spans="1:16" s="6" customFormat="1" ht="24.75" customHeight="1" x14ac:dyDescent="0.25">
      <c r="A50" s="143">
        <v>3</v>
      </c>
      <c r="B50" s="123" t="s">
        <v>2708</v>
      </c>
      <c r="C50" s="125" t="s">
        <v>31</v>
      </c>
      <c r="D50" s="122" t="s">
        <v>2711</v>
      </c>
      <c r="E50" s="145">
        <v>41096</v>
      </c>
      <c r="F50" s="145">
        <v>41273</v>
      </c>
      <c r="G50" s="172">
        <f t="shared" si="1"/>
        <v>5.9</v>
      </c>
      <c r="H50" s="123" t="s">
        <v>2717</v>
      </c>
      <c r="I50" s="122" t="s">
        <v>453</v>
      </c>
      <c r="J50" s="122" t="s">
        <v>983</v>
      </c>
      <c r="K50" s="124">
        <v>112967413</v>
      </c>
      <c r="L50" s="125" t="s">
        <v>1148</v>
      </c>
      <c r="M50" s="181">
        <v>1</v>
      </c>
      <c r="N50" s="125" t="s">
        <v>27</v>
      </c>
      <c r="O50" s="125" t="s">
        <v>1148</v>
      </c>
      <c r="P50" s="80"/>
    </row>
    <row r="51" spans="1:16" s="6" customFormat="1" ht="24.75" customHeight="1" outlineLevel="1" x14ac:dyDescent="0.25">
      <c r="A51" s="143">
        <v>4</v>
      </c>
      <c r="B51" s="123" t="s">
        <v>2708</v>
      </c>
      <c r="C51" s="125" t="s">
        <v>31</v>
      </c>
      <c r="D51" s="122" t="s">
        <v>2712</v>
      </c>
      <c r="E51" s="145">
        <v>40945</v>
      </c>
      <c r="F51" s="145">
        <v>41258</v>
      </c>
      <c r="G51" s="172">
        <f t="shared" si="1"/>
        <v>10.433333333333334</v>
      </c>
      <c r="H51" s="121" t="s">
        <v>2718</v>
      </c>
      <c r="I51" s="122" t="s">
        <v>453</v>
      </c>
      <c r="J51" s="122" t="s">
        <v>983</v>
      </c>
      <c r="K51" s="124">
        <v>105669640</v>
      </c>
      <c r="L51" s="125" t="s">
        <v>1148</v>
      </c>
      <c r="M51" s="181">
        <v>1</v>
      </c>
      <c r="N51" s="125" t="s">
        <v>27</v>
      </c>
      <c r="O51" s="125" t="s">
        <v>1148</v>
      </c>
      <c r="P51" s="80"/>
    </row>
    <row r="52" spans="1:16" s="7" customFormat="1" ht="24.75" customHeight="1" outlineLevel="1" x14ac:dyDescent="0.25">
      <c r="A52" s="144">
        <v>5</v>
      </c>
      <c r="B52" s="123" t="s">
        <v>2708</v>
      </c>
      <c r="C52" s="125" t="s">
        <v>31</v>
      </c>
      <c r="D52" s="122" t="s">
        <v>2713</v>
      </c>
      <c r="E52" s="145">
        <v>42003</v>
      </c>
      <c r="F52" s="145">
        <v>42369</v>
      </c>
      <c r="G52" s="172">
        <f t="shared" si="1"/>
        <v>12.2</v>
      </c>
      <c r="H52" s="123" t="s">
        <v>2719</v>
      </c>
      <c r="I52" s="122" t="s">
        <v>453</v>
      </c>
      <c r="J52" s="122" t="s">
        <v>983</v>
      </c>
      <c r="K52" s="124">
        <v>1652190760</v>
      </c>
      <c r="L52" s="125" t="s">
        <v>1148</v>
      </c>
      <c r="M52" s="181">
        <v>1</v>
      </c>
      <c r="N52" s="125" t="s">
        <v>27</v>
      </c>
      <c r="O52" s="125" t="s">
        <v>1148</v>
      </c>
      <c r="P52" s="81"/>
    </row>
    <row r="53" spans="1:16" s="7" customFormat="1" ht="24.75" customHeight="1" outlineLevel="1" x14ac:dyDescent="0.25">
      <c r="A53" s="144">
        <v>6</v>
      </c>
      <c r="B53" s="123" t="s">
        <v>2708</v>
      </c>
      <c r="C53" s="125" t="s">
        <v>31</v>
      </c>
      <c r="D53" s="122" t="s">
        <v>2714</v>
      </c>
      <c r="E53" s="145">
        <v>42004</v>
      </c>
      <c r="F53" s="145">
        <v>42369</v>
      </c>
      <c r="G53" s="172">
        <f t="shared" si="1"/>
        <v>12.166666666666666</v>
      </c>
      <c r="H53" s="123" t="s">
        <v>2720</v>
      </c>
      <c r="I53" s="122" t="s">
        <v>453</v>
      </c>
      <c r="J53" s="122" t="s">
        <v>983</v>
      </c>
      <c r="K53" s="124">
        <v>1541151378</v>
      </c>
      <c r="L53" s="125" t="s">
        <v>1148</v>
      </c>
      <c r="M53" s="181">
        <v>1</v>
      </c>
      <c r="N53" s="125" t="s">
        <v>27</v>
      </c>
      <c r="O53" s="125" t="s">
        <v>26</v>
      </c>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2721</v>
      </c>
      <c r="E114" s="145">
        <v>43885</v>
      </c>
      <c r="F114" s="145">
        <v>44196</v>
      </c>
      <c r="G114" s="172">
        <f>IF(AND(E114&lt;&gt;"",F114&lt;&gt;""),((F114-E114)/30),"")</f>
        <v>10.366666666666667</v>
      </c>
      <c r="H114" s="123" t="s">
        <v>2694</v>
      </c>
      <c r="I114" s="122" t="s">
        <v>453</v>
      </c>
      <c r="J114" s="122" t="s">
        <v>963</v>
      </c>
      <c r="K114" s="124">
        <v>1976841181</v>
      </c>
      <c r="L114" s="102">
        <f>+IF(AND(K114&gt;0,O114="Ejecución"),(K114/877802)*Tabla283[[#This Row],[% participación]],IF(AND(K114&gt;0,O114&lt;&gt;"Ejecución"),"-",""))</f>
        <v>450.40708064005321</v>
      </c>
      <c r="M114" s="125" t="s">
        <v>26</v>
      </c>
      <c r="N114" s="181">
        <v>0.2</v>
      </c>
      <c r="O114" s="177" t="s">
        <v>1150</v>
      </c>
      <c r="P114" s="80"/>
    </row>
    <row r="115" spans="1:16" s="6" customFormat="1" ht="24.75" customHeight="1" x14ac:dyDescent="0.25">
      <c r="A115" s="143">
        <v>2</v>
      </c>
      <c r="B115" s="175" t="s">
        <v>2672</v>
      </c>
      <c r="C115" s="176" t="s">
        <v>31</v>
      </c>
      <c r="D115" s="122" t="s">
        <v>2722</v>
      </c>
      <c r="E115" s="145">
        <v>43885</v>
      </c>
      <c r="F115" s="145">
        <v>44196</v>
      </c>
      <c r="G115" s="172">
        <f t="shared" ref="G115:G160" si="3">IF(AND(E115&lt;&gt;"",F115&lt;&gt;""),((F115-E115)/30),"")</f>
        <v>10.366666666666667</v>
      </c>
      <c r="H115" s="123" t="s">
        <v>2741</v>
      </c>
      <c r="I115" s="122" t="s">
        <v>453</v>
      </c>
      <c r="J115" s="122" t="s">
        <v>963</v>
      </c>
      <c r="K115" s="68">
        <v>2626582932</v>
      </c>
      <c r="L115" s="102">
        <f>+IF(AND(K115&gt;0,O115="Ejecución"),(K115/877802)*Tabla283[[#This Row],[% participación]],IF(AND(K115&gt;0,O115&lt;&gt;"Ejecución"),"-",""))</f>
        <v>598.44541980993438</v>
      </c>
      <c r="M115" s="125" t="s">
        <v>26</v>
      </c>
      <c r="N115" s="181">
        <v>0.2</v>
      </c>
      <c r="O115" s="177" t="s">
        <v>1150</v>
      </c>
      <c r="P115" s="80"/>
    </row>
    <row r="116" spans="1:16" s="6" customFormat="1" ht="24.75" customHeight="1" x14ac:dyDescent="0.25">
      <c r="A116" s="143">
        <v>3</v>
      </c>
      <c r="B116" s="175" t="s">
        <v>2672</v>
      </c>
      <c r="C116" s="176" t="s">
        <v>31</v>
      </c>
      <c r="D116" s="122" t="s">
        <v>2723</v>
      </c>
      <c r="E116" s="145">
        <v>43885</v>
      </c>
      <c r="F116" s="145">
        <v>44196</v>
      </c>
      <c r="G116" s="172">
        <f t="shared" si="3"/>
        <v>10.366666666666667</v>
      </c>
      <c r="H116" s="123" t="s">
        <v>2693</v>
      </c>
      <c r="I116" s="122" t="s">
        <v>453</v>
      </c>
      <c r="J116" s="122" t="s">
        <v>965</v>
      </c>
      <c r="K116" s="68">
        <v>756004806</v>
      </c>
      <c r="L116" s="102">
        <f>+IF(AND(K116&gt;0,O116="Ejecución"),(K116/877802)*Tabla283[[#This Row],[% participación]],IF(AND(K116&gt;0,O116&lt;&gt;"Ejecución"),"-",""))</f>
        <v>172.24950638071002</v>
      </c>
      <c r="M116" s="125" t="s">
        <v>26</v>
      </c>
      <c r="N116" s="181">
        <v>0.2</v>
      </c>
      <c r="O116" s="177" t="s">
        <v>1150</v>
      </c>
      <c r="P116" s="80"/>
    </row>
    <row r="117" spans="1:16" s="6" customFormat="1" ht="24.75" customHeight="1" outlineLevel="1" x14ac:dyDescent="0.25">
      <c r="A117" s="143">
        <v>4</v>
      </c>
      <c r="B117" s="175" t="s">
        <v>2672</v>
      </c>
      <c r="C117" s="176" t="s">
        <v>31</v>
      </c>
      <c r="D117" s="122" t="s">
        <v>2724</v>
      </c>
      <c r="E117" s="145">
        <v>43885</v>
      </c>
      <c r="F117" s="145">
        <v>44196</v>
      </c>
      <c r="G117" s="172">
        <f t="shared" si="3"/>
        <v>10.366666666666667</v>
      </c>
      <c r="H117" s="123" t="s">
        <v>2694</v>
      </c>
      <c r="I117" s="122" t="s">
        <v>453</v>
      </c>
      <c r="J117" s="122" t="s">
        <v>963</v>
      </c>
      <c r="K117" s="68">
        <v>711918469</v>
      </c>
      <c r="L117" s="102">
        <f>+IF(AND(K117&gt;0,O117="Ejecución"),(K117/877802)*Tabla283[[#This Row],[% participación]],IF(AND(K117&gt;0,O117&lt;&gt;"Ejecución"),"-",""))</f>
        <v>162.20479538665896</v>
      </c>
      <c r="M117" s="125" t="s">
        <v>26</v>
      </c>
      <c r="N117" s="181">
        <v>0.2</v>
      </c>
      <c r="O117" s="177" t="s">
        <v>1150</v>
      </c>
      <c r="P117" s="80"/>
    </row>
    <row r="118" spans="1:16" s="7" customFormat="1" ht="24.75" customHeight="1" outlineLevel="1" x14ac:dyDescent="0.25">
      <c r="A118" s="144">
        <v>5</v>
      </c>
      <c r="B118" s="175" t="s">
        <v>2672</v>
      </c>
      <c r="C118" s="176" t="s">
        <v>31</v>
      </c>
      <c r="D118" s="122" t="s">
        <v>2725</v>
      </c>
      <c r="E118" s="145">
        <v>43885</v>
      </c>
      <c r="F118" s="145">
        <v>44196</v>
      </c>
      <c r="G118" s="172">
        <f t="shared" si="3"/>
        <v>10.366666666666667</v>
      </c>
      <c r="H118" s="123" t="s">
        <v>2694</v>
      </c>
      <c r="I118" s="122" t="s">
        <v>453</v>
      </c>
      <c r="J118" s="122" t="s">
        <v>964</v>
      </c>
      <c r="K118" s="68">
        <v>470228377</v>
      </c>
      <c r="L118" s="102">
        <f>+IF(AND(K118&gt;0,O118="Ejecución"),(K118/877802)*Tabla283[[#This Row],[% participación]],IF(AND(K118&gt;0,O118&lt;&gt;"Ejecución"),"-",""))</f>
        <v>107.13768640308406</v>
      </c>
      <c r="M118" s="125" t="s">
        <v>26</v>
      </c>
      <c r="N118" s="181">
        <v>0.2</v>
      </c>
      <c r="O118" s="177" t="s">
        <v>1150</v>
      </c>
      <c r="P118" s="81"/>
    </row>
    <row r="119" spans="1:16" s="7" customFormat="1" ht="24.75" customHeight="1" outlineLevel="1" x14ac:dyDescent="0.25">
      <c r="A119" s="144">
        <v>6</v>
      </c>
      <c r="B119" s="175" t="s">
        <v>2672</v>
      </c>
      <c r="C119" s="176" t="s">
        <v>31</v>
      </c>
      <c r="D119" s="122" t="s">
        <v>2726</v>
      </c>
      <c r="E119" s="145">
        <v>43885</v>
      </c>
      <c r="F119" s="145">
        <v>44196</v>
      </c>
      <c r="G119" s="172">
        <f t="shared" si="3"/>
        <v>10.366666666666667</v>
      </c>
      <c r="H119" s="123" t="s">
        <v>2693</v>
      </c>
      <c r="I119" s="122" t="s">
        <v>453</v>
      </c>
      <c r="J119" s="122" t="s">
        <v>970</v>
      </c>
      <c r="K119" s="68">
        <v>1098694341</v>
      </c>
      <c r="L119" s="102">
        <f>+IF(AND(K119&gt;0,O119="Ejecución"),(K119/877802)*Tabla283[[#This Row],[% participación]],IF(AND(K119&gt;0,O119&lt;&gt;"Ejecución"),"-",""))</f>
        <v>250.32851166891851</v>
      </c>
      <c r="M119" s="125" t="s">
        <v>26</v>
      </c>
      <c r="N119" s="181">
        <v>0.2</v>
      </c>
      <c r="O119" s="177" t="s">
        <v>1150</v>
      </c>
      <c r="P119" s="81"/>
    </row>
    <row r="120" spans="1:16" s="7" customFormat="1" ht="24.75" customHeight="1" outlineLevel="1" x14ac:dyDescent="0.25">
      <c r="A120" s="144">
        <v>7</v>
      </c>
      <c r="B120" s="175" t="s">
        <v>2672</v>
      </c>
      <c r="C120" s="176" t="s">
        <v>31</v>
      </c>
      <c r="D120" s="122" t="s">
        <v>2727</v>
      </c>
      <c r="E120" s="145">
        <v>43885</v>
      </c>
      <c r="F120" s="145">
        <v>44196</v>
      </c>
      <c r="G120" s="172">
        <f t="shared" si="3"/>
        <v>10.366666666666667</v>
      </c>
      <c r="H120" s="123" t="s">
        <v>2694</v>
      </c>
      <c r="I120" s="122" t="s">
        <v>453</v>
      </c>
      <c r="J120" s="122" t="s">
        <v>963</v>
      </c>
      <c r="K120" s="68">
        <v>1418999439</v>
      </c>
      <c r="L120" s="102">
        <f>+IF(AND(K120&gt;0,O120="Ejecución"),(K120/877802)*Tabla283[[#This Row],[% participación]],IF(AND(K120&gt;0,O120&lt;&gt;"Ejecución"),"-",""))</f>
        <v>323.30740622600547</v>
      </c>
      <c r="M120" s="125" t="s">
        <v>26</v>
      </c>
      <c r="N120" s="181">
        <v>0.2</v>
      </c>
      <c r="O120" s="177" t="s">
        <v>1150</v>
      </c>
      <c r="P120" s="81"/>
    </row>
    <row r="121" spans="1:16" s="7" customFormat="1" ht="24.75" customHeight="1" outlineLevel="1" x14ac:dyDescent="0.25">
      <c r="A121" s="144">
        <v>8</v>
      </c>
      <c r="B121" s="175" t="s">
        <v>2672</v>
      </c>
      <c r="C121" s="176" t="s">
        <v>31</v>
      </c>
      <c r="D121" s="122" t="s">
        <v>2728</v>
      </c>
      <c r="E121" s="145">
        <v>43885</v>
      </c>
      <c r="F121" s="145">
        <v>44196</v>
      </c>
      <c r="G121" s="172">
        <f t="shared" si="3"/>
        <v>10.366666666666667</v>
      </c>
      <c r="H121" s="121" t="s">
        <v>2694</v>
      </c>
      <c r="I121" s="122" t="s">
        <v>453</v>
      </c>
      <c r="J121" s="122" t="s">
        <v>975</v>
      </c>
      <c r="K121" s="68">
        <v>891524917</v>
      </c>
      <c r="L121" s="102">
        <f>+IF(AND(K121&gt;0,O121="Ejecución"),(K121/877802)*Tabla283[[#This Row],[% participación]],IF(AND(K121&gt;0,O121&lt;&gt;"Ejecución"),"-",""))</f>
        <v>203.1266543024509</v>
      </c>
      <c r="M121" s="125" t="s">
        <v>26</v>
      </c>
      <c r="N121" s="181">
        <v>0.2</v>
      </c>
      <c r="O121" s="177" t="s">
        <v>1150</v>
      </c>
      <c r="P121" s="81"/>
    </row>
    <row r="122" spans="1:16" s="7" customFormat="1" ht="24.75" customHeight="1" outlineLevel="1" x14ac:dyDescent="0.25">
      <c r="A122" s="144">
        <v>9</v>
      </c>
      <c r="B122" s="175" t="s">
        <v>2672</v>
      </c>
      <c r="C122" s="176" t="s">
        <v>31</v>
      </c>
      <c r="D122" s="122" t="s">
        <v>2729</v>
      </c>
      <c r="E122" s="145">
        <v>43885</v>
      </c>
      <c r="F122" s="145">
        <v>44196</v>
      </c>
      <c r="G122" s="172">
        <f t="shared" si="3"/>
        <v>10.366666666666667</v>
      </c>
      <c r="H122" s="123" t="s">
        <v>2694</v>
      </c>
      <c r="I122" s="122" t="s">
        <v>453</v>
      </c>
      <c r="J122" s="122" t="s">
        <v>265</v>
      </c>
      <c r="K122" s="68">
        <v>726113377</v>
      </c>
      <c r="L122" s="102">
        <f>+IF(AND(K122&gt;0,O122="Ejecución"),(K122/877802)*Tabla283[[#This Row],[% participación]],IF(AND(K122&gt;0,O122&lt;&gt;"Ejecución"),"-",""))</f>
        <v>165.43898897473463</v>
      </c>
      <c r="M122" s="125" t="s">
        <v>26</v>
      </c>
      <c r="N122" s="181">
        <v>0.2</v>
      </c>
      <c r="O122" s="177" t="s">
        <v>1150</v>
      </c>
      <c r="P122" s="81"/>
    </row>
    <row r="123" spans="1:16" s="7" customFormat="1" ht="24.75" customHeight="1" outlineLevel="1" x14ac:dyDescent="0.25">
      <c r="A123" s="144">
        <v>10</v>
      </c>
      <c r="B123" s="175" t="s">
        <v>2672</v>
      </c>
      <c r="C123" s="176" t="s">
        <v>31</v>
      </c>
      <c r="D123" s="122" t="s">
        <v>2730</v>
      </c>
      <c r="E123" s="145">
        <v>43885</v>
      </c>
      <c r="F123" s="145">
        <v>44196</v>
      </c>
      <c r="G123" s="172">
        <f t="shared" si="3"/>
        <v>10.366666666666667</v>
      </c>
      <c r="H123" s="123" t="s">
        <v>2693</v>
      </c>
      <c r="I123" s="122" t="s">
        <v>453</v>
      </c>
      <c r="J123" s="122" t="s">
        <v>984</v>
      </c>
      <c r="K123" s="68">
        <v>1463627278</v>
      </c>
      <c r="L123" s="102">
        <f>+IF(AND(K123&gt;0,O123="Ejecución"),(K123/877802)*Tabla283[[#This Row],[% participación]],IF(AND(K123&gt;0,O123&lt;&gt;"Ejecución"),"-",""))</f>
        <v>333.47549401801319</v>
      </c>
      <c r="M123" s="125" t="s">
        <v>26</v>
      </c>
      <c r="N123" s="181">
        <v>0.2</v>
      </c>
      <c r="O123" s="177" t="s">
        <v>1150</v>
      </c>
      <c r="P123" s="81"/>
    </row>
    <row r="124" spans="1:16" s="7" customFormat="1" ht="24.75" customHeight="1" outlineLevel="1" x14ac:dyDescent="0.25">
      <c r="A124" s="144">
        <v>11</v>
      </c>
      <c r="B124" s="175" t="s">
        <v>2672</v>
      </c>
      <c r="C124" s="176" t="s">
        <v>31</v>
      </c>
      <c r="D124" s="122" t="s">
        <v>2731</v>
      </c>
      <c r="E124" s="145">
        <v>43885</v>
      </c>
      <c r="F124" s="145">
        <v>44196</v>
      </c>
      <c r="G124" s="172">
        <f t="shared" si="3"/>
        <v>10.366666666666667</v>
      </c>
      <c r="H124" s="123" t="s">
        <v>2694</v>
      </c>
      <c r="I124" s="122" t="s">
        <v>453</v>
      </c>
      <c r="J124" s="122" t="s">
        <v>977</v>
      </c>
      <c r="K124" s="68">
        <v>864517616</v>
      </c>
      <c r="L124" s="102">
        <f>+IF(AND(K124&gt;0,O124="Ejecución"),(K124/877802)*Tabla283[[#This Row],[% participación]],IF(AND(K124&gt;0,O124&lt;&gt;"Ejecución"),"-",""))</f>
        <v>196.97326185176155</v>
      </c>
      <c r="M124" s="125" t="s">
        <v>26</v>
      </c>
      <c r="N124" s="181">
        <v>0.2</v>
      </c>
      <c r="O124" s="177" t="s">
        <v>1150</v>
      </c>
      <c r="P124" s="81"/>
    </row>
    <row r="125" spans="1:16" s="7" customFormat="1" ht="24.75" customHeight="1" outlineLevel="1" x14ac:dyDescent="0.25">
      <c r="A125" s="144">
        <v>12</v>
      </c>
      <c r="B125" s="175" t="s">
        <v>2672</v>
      </c>
      <c r="C125" s="176" t="s">
        <v>31</v>
      </c>
      <c r="D125" s="122" t="s">
        <v>2732</v>
      </c>
      <c r="E125" s="145">
        <v>43885</v>
      </c>
      <c r="F125" s="145">
        <v>44196</v>
      </c>
      <c r="G125" s="172">
        <f t="shared" si="3"/>
        <v>10.366666666666667</v>
      </c>
      <c r="H125" s="123" t="s">
        <v>2693</v>
      </c>
      <c r="I125" s="122" t="s">
        <v>453</v>
      </c>
      <c r="J125" s="122" t="s">
        <v>985</v>
      </c>
      <c r="K125" s="68">
        <v>306481247</v>
      </c>
      <c r="L125" s="102">
        <f>+IF(AND(K125&gt;0,O125="Ejecución"),(K125/877802)*Tabla283[[#This Row],[% participación]],IF(AND(K125&gt;0,O125&lt;&gt;"Ejecución"),"-",""))</f>
        <v>69.82924326898322</v>
      </c>
      <c r="M125" s="125" t="s">
        <v>26</v>
      </c>
      <c r="N125" s="181">
        <v>0.2</v>
      </c>
      <c r="O125" s="177" t="s">
        <v>1150</v>
      </c>
      <c r="P125" s="81"/>
    </row>
    <row r="126" spans="1:16" s="7" customFormat="1" ht="24.75" customHeight="1" outlineLevel="1" x14ac:dyDescent="0.25">
      <c r="A126" s="144">
        <v>13</v>
      </c>
      <c r="B126" s="175" t="s">
        <v>2672</v>
      </c>
      <c r="C126" s="176" t="s">
        <v>31</v>
      </c>
      <c r="D126" s="122" t="s">
        <v>2733</v>
      </c>
      <c r="E126" s="145">
        <v>43885</v>
      </c>
      <c r="F126" s="145">
        <v>44196</v>
      </c>
      <c r="G126" s="172">
        <f t="shared" si="3"/>
        <v>10.366666666666667</v>
      </c>
      <c r="H126" s="123" t="s">
        <v>2694</v>
      </c>
      <c r="I126" s="122" t="s">
        <v>453</v>
      </c>
      <c r="J126" s="122" t="s">
        <v>981</v>
      </c>
      <c r="K126" s="68">
        <v>1443458651</v>
      </c>
      <c r="L126" s="102">
        <f>+IF(AND(K126&gt;0,O126="Ejecución"),(K126/877802)*Tabla283[[#This Row],[% participación]],IF(AND(K126&gt;0,O126&lt;&gt;"Ejecución"),"-",""))</f>
        <v>328.88023745673854</v>
      </c>
      <c r="M126" s="125" t="s">
        <v>26</v>
      </c>
      <c r="N126" s="181">
        <v>0.2</v>
      </c>
      <c r="O126" s="177" t="s">
        <v>1150</v>
      </c>
      <c r="P126" s="81"/>
    </row>
    <row r="127" spans="1:16" s="7" customFormat="1" ht="24.75" customHeight="1" outlineLevel="1" x14ac:dyDescent="0.25">
      <c r="A127" s="144">
        <v>14</v>
      </c>
      <c r="B127" s="175" t="s">
        <v>2672</v>
      </c>
      <c r="C127" s="176" t="s">
        <v>31</v>
      </c>
      <c r="D127" s="122" t="s">
        <v>2734</v>
      </c>
      <c r="E127" s="145">
        <v>43885</v>
      </c>
      <c r="F127" s="145">
        <v>44196</v>
      </c>
      <c r="G127" s="172">
        <f t="shared" si="3"/>
        <v>10.366666666666667</v>
      </c>
      <c r="H127" s="123" t="s">
        <v>2694</v>
      </c>
      <c r="I127" s="122" t="s">
        <v>453</v>
      </c>
      <c r="J127" s="122" t="s">
        <v>972</v>
      </c>
      <c r="K127" s="68">
        <v>2160441345</v>
      </c>
      <c r="L127" s="102">
        <f>+IF(AND(K127&gt;0,O127="Ejecución"),(K127/877802)*Tabla283[[#This Row],[% participación]],IF(AND(K127&gt;0,O127&lt;&gt;"Ejecución"),"-",""))</f>
        <v>492.23887505382766</v>
      </c>
      <c r="M127" s="125" t="s">
        <v>26</v>
      </c>
      <c r="N127" s="181">
        <v>0.2</v>
      </c>
      <c r="O127" s="177" t="s">
        <v>1150</v>
      </c>
      <c r="P127" s="81"/>
    </row>
    <row r="128" spans="1:16" s="7" customFormat="1" ht="24.75" customHeight="1" outlineLevel="1" x14ac:dyDescent="0.25">
      <c r="A128" s="144">
        <v>15</v>
      </c>
      <c r="B128" s="175" t="s">
        <v>2672</v>
      </c>
      <c r="C128" s="176" t="s">
        <v>31</v>
      </c>
      <c r="D128" s="122" t="s">
        <v>2735</v>
      </c>
      <c r="E128" s="145">
        <v>43885</v>
      </c>
      <c r="F128" s="145">
        <v>44196</v>
      </c>
      <c r="G128" s="172">
        <f t="shared" si="3"/>
        <v>10.366666666666667</v>
      </c>
      <c r="H128" s="123" t="s">
        <v>2741</v>
      </c>
      <c r="I128" s="122" t="s">
        <v>453</v>
      </c>
      <c r="J128" s="122" t="s">
        <v>966</v>
      </c>
      <c r="K128" s="68">
        <v>1604130715</v>
      </c>
      <c r="L128" s="102">
        <f>+IF(AND(K128&gt;0,O128="Ejecución"),(K128/877802)*Tabla283[[#This Row],[% participación]],IF(AND(K128&gt;0,O128&lt;&gt;"Ejecución"),"-",""))</f>
        <v>365.48805197527463</v>
      </c>
      <c r="M128" s="125" t="s">
        <v>26</v>
      </c>
      <c r="N128" s="181">
        <v>0.2</v>
      </c>
      <c r="O128" s="177" t="s">
        <v>1150</v>
      </c>
      <c r="P128" s="81"/>
    </row>
    <row r="129" spans="1:16" s="7" customFormat="1" ht="24.75" customHeight="1" outlineLevel="1" x14ac:dyDescent="0.25">
      <c r="A129" s="144">
        <v>16</v>
      </c>
      <c r="B129" s="175" t="s">
        <v>2672</v>
      </c>
      <c r="C129" s="176" t="s">
        <v>31</v>
      </c>
      <c r="D129" s="122" t="s">
        <v>2736</v>
      </c>
      <c r="E129" s="145">
        <v>43885</v>
      </c>
      <c r="F129" s="145">
        <v>44196</v>
      </c>
      <c r="G129" s="172">
        <f t="shared" si="3"/>
        <v>10.366666666666667</v>
      </c>
      <c r="H129" s="123" t="s">
        <v>2694</v>
      </c>
      <c r="I129" s="122" t="s">
        <v>453</v>
      </c>
      <c r="J129" s="122" t="s">
        <v>974</v>
      </c>
      <c r="K129" s="68">
        <v>852323753</v>
      </c>
      <c r="L129" s="102">
        <f>+IF(AND(K129&gt;0,O129="Ejecución"),(K129/877802)*Tabla283[[#This Row],[% participación]],IF(AND(K129&gt;0,O129&lt;&gt;"Ejecución"),"-",""))</f>
        <v>194.19498998635228</v>
      </c>
      <c r="M129" s="125" t="s">
        <v>26</v>
      </c>
      <c r="N129" s="181">
        <v>0.2</v>
      </c>
      <c r="O129" s="177" t="s">
        <v>1150</v>
      </c>
      <c r="P129" s="81"/>
    </row>
    <row r="130" spans="1:16" s="7" customFormat="1" ht="24.75" customHeight="1" outlineLevel="1" x14ac:dyDescent="0.25">
      <c r="A130" s="144">
        <v>17</v>
      </c>
      <c r="B130" s="175" t="s">
        <v>2672</v>
      </c>
      <c r="C130" s="176" t="s">
        <v>31</v>
      </c>
      <c r="D130" s="122" t="s">
        <v>2737</v>
      </c>
      <c r="E130" s="145">
        <v>43885</v>
      </c>
      <c r="F130" s="145">
        <v>44196</v>
      </c>
      <c r="G130" s="172">
        <f t="shared" si="3"/>
        <v>10.366666666666667</v>
      </c>
      <c r="H130" s="123" t="s">
        <v>2741</v>
      </c>
      <c r="I130" s="122" t="s">
        <v>453</v>
      </c>
      <c r="J130" s="122" t="s">
        <v>968</v>
      </c>
      <c r="K130" s="68">
        <v>1224418276</v>
      </c>
      <c r="L130" s="102">
        <f>+IF(AND(K130&gt;0,O130="Ejecución"),(K130/877802)*Tabla283[[#This Row],[% participación]],IF(AND(K130&gt;0,O130&lt;&gt;"Ejecución"),"-",""))</f>
        <v>278.97368108069929</v>
      </c>
      <c r="M130" s="125" t="s">
        <v>26</v>
      </c>
      <c r="N130" s="181">
        <v>0.2</v>
      </c>
      <c r="O130" s="177" t="s">
        <v>1150</v>
      </c>
      <c r="P130" s="81"/>
    </row>
    <row r="131" spans="1:16" s="7" customFormat="1" ht="24.75" customHeight="1" outlineLevel="1" x14ac:dyDescent="0.25">
      <c r="A131" s="144">
        <v>18</v>
      </c>
      <c r="B131" s="175" t="s">
        <v>2672</v>
      </c>
      <c r="C131" s="176" t="s">
        <v>31</v>
      </c>
      <c r="D131" s="122" t="s">
        <v>2738</v>
      </c>
      <c r="E131" s="145">
        <v>43885</v>
      </c>
      <c r="F131" s="145">
        <v>44196</v>
      </c>
      <c r="G131" s="172">
        <f t="shared" si="3"/>
        <v>10.366666666666667</v>
      </c>
      <c r="H131" s="123" t="s">
        <v>2741</v>
      </c>
      <c r="I131" s="122" t="s">
        <v>453</v>
      </c>
      <c r="J131" s="122" t="s">
        <v>975</v>
      </c>
      <c r="K131" s="68">
        <v>2192443502</v>
      </c>
      <c r="L131" s="102">
        <f>+IF(AND(K131&gt;0,O131="Ejecución"),(K131/877802)*Tabla283[[#This Row],[% participación]],IF(AND(K131&gt;0,O131&lt;&gt;"Ejecución"),"-",""))</f>
        <v>499.53030455615271</v>
      </c>
      <c r="M131" s="125" t="s">
        <v>26</v>
      </c>
      <c r="N131" s="181">
        <v>0.2</v>
      </c>
      <c r="O131" s="177" t="s">
        <v>1150</v>
      </c>
      <c r="P131" s="81"/>
    </row>
    <row r="132" spans="1:16" s="7" customFormat="1" ht="24.75" customHeight="1" outlineLevel="1" x14ac:dyDescent="0.25">
      <c r="A132" s="144">
        <v>19</v>
      </c>
      <c r="B132" s="175" t="s">
        <v>2672</v>
      </c>
      <c r="C132" s="176" t="s">
        <v>31</v>
      </c>
      <c r="D132" s="122" t="s">
        <v>2739</v>
      </c>
      <c r="E132" s="145">
        <v>43885</v>
      </c>
      <c r="F132" s="145">
        <v>44196</v>
      </c>
      <c r="G132" s="172">
        <f t="shared" si="3"/>
        <v>10.366666666666667</v>
      </c>
      <c r="H132" s="123" t="s">
        <v>2694</v>
      </c>
      <c r="I132" s="122" t="s">
        <v>453</v>
      </c>
      <c r="J132" s="122" t="s">
        <v>981</v>
      </c>
      <c r="K132" s="68">
        <v>711792544</v>
      </c>
      <c r="L132" s="102">
        <f>+IF(AND(K132&gt;0,O132="Ejecución"),(K132/877802)*Tabla283[[#This Row],[% participación]],IF(AND(K132&gt;0,O132&lt;&gt;"Ejecución"),"-",""))</f>
        <v>162.17610440623287</v>
      </c>
      <c r="M132" s="125" t="s">
        <v>26</v>
      </c>
      <c r="N132" s="181">
        <v>0.2</v>
      </c>
      <c r="O132" s="177" t="s">
        <v>1150</v>
      </c>
      <c r="P132" s="81"/>
    </row>
    <row r="133" spans="1:16" s="7" customFormat="1" ht="24.75" customHeight="1" outlineLevel="1" x14ac:dyDescent="0.25">
      <c r="A133" s="144">
        <v>20</v>
      </c>
      <c r="B133" s="175" t="s">
        <v>2672</v>
      </c>
      <c r="C133" s="176" t="s">
        <v>31</v>
      </c>
      <c r="D133" s="122" t="s">
        <v>2740</v>
      </c>
      <c r="E133" s="145">
        <v>43885</v>
      </c>
      <c r="F133" s="145">
        <v>44196</v>
      </c>
      <c r="G133" s="172">
        <f t="shared" si="3"/>
        <v>10.366666666666667</v>
      </c>
      <c r="H133" s="123" t="s">
        <v>2693</v>
      </c>
      <c r="I133" s="122" t="s">
        <v>453</v>
      </c>
      <c r="J133" s="122" t="s">
        <v>978</v>
      </c>
      <c r="K133" s="68">
        <v>3510215680</v>
      </c>
      <c r="L133" s="102">
        <f>+IF(AND(K133&gt;0,O133="Ejecución"),(K133/877802)*Tabla283[[#This Row],[% participación]],IF(AND(K133&gt;0,O133&lt;&gt;"Ejecución"),"-",""))</f>
        <v>799.77390801114598</v>
      </c>
      <c r="M133" s="125" t="s">
        <v>26</v>
      </c>
      <c r="N133" s="181">
        <v>0.2</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ref="N116:N160" si="4">+IF(M134="No",1,IF(M134="Si","Ingrese %",""))</f>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25" x14ac:dyDescent="0.25">
      <c r="A179" s="9"/>
      <c r="B179" s="229" t="s">
        <v>2671</v>
      </c>
      <c r="C179" s="229"/>
      <c r="D179" s="229"/>
      <c r="E179" s="24">
        <v>0.02</v>
      </c>
      <c r="F179" s="178">
        <v>0.01</v>
      </c>
      <c r="G179" s="179">
        <f>IF(F179&gt;0,SUM(E179+F179),"")</f>
        <v>0.03</v>
      </c>
      <c r="H179" s="5"/>
      <c r="I179" s="220" t="s">
        <v>2675</v>
      </c>
      <c r="J179" s="221"/>
      <c r="K179" s="221"/>
      <c r="L179" s="222"/>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29714582.219999999</v>
      </c>
      <c r="F185" s="94"/>
      <c r="G185" s="95"/>
      <c r="H185" s="90"/>
      <c r="I185" s="92" t="s">
        <v>2632</v>
      </c>
      <c r="J185" s="184">
        <f>M179</f>
        <v>0.03</v>
      </c>
      <c r="K185" s="230" t="s">
        <v>2633</v>
      </c>
      <c r="L185" s="230"/>
      <c r="M185" s="96">
        <f>+J185*K20</f>
        <v>29714582.219999999</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50"/>
      <c r="Q192" s="154"/>
      <c r="R192" s="155"/>
      <c r="S192" s="155"/>
      <c r="T192" s="154"/>
    </row>
    <row r="193" spans="1:18" x14ac:dyDescent="0.25">
      <c r="A193" s="9"/>
      <c r="C193" s="128">
        <v>41681</v>
      </c>
      <c r="D193" s="5"/>
      <c r="E193" s="127">
        <v>134</v>
      </c>
      <c r="F193" s="5"/>
      <c r="G193" s="5"/>
      <c r="H193" s="147" t="s">
        <v>2704</v>
      </c>
      <c r="J193" s="5"/>
      <c r="K193" s="128">
        <v>40617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2705</v>
      </c>
      <c r="J211" s="27" t="s">
        <v>2627</v>
      </c>
      <c r="K211" s="148" t="s">
        <v>2705</v>
      </c>
      <c r="L211" s="21"/>
      <c r="M211" s="21"/>
      <c r="N211" s="21"/>
      <c r="O211" s="8"/>
    </row>
    <row r="212" spans="1:15" x14ac:dyDescent="0.25">
      <c r="A212" s="9"/>
      <c r="B212" s="27" t="s">
        <v>2624</v>
      </c>
      <c r="C212" s="147" t="s">
        <v>2704</v>
      </c>
      <c r="D212" s="21"/>
      <c r="G212" s="27" t="s">
        <v>2626</v>
      </c>
      <c r="H212" s="148" t="s">
        <v>2706</v>
      </c>
      <c r="J212" s="27" t="s">
        <v>2628</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44194.523240393515</v>
      </c>
      <c r="W20" s="107">
        <f ca="1">NOW()</f>
        <v>44194.523240393515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2663</v>
      </c>
      <c r="C166" s="266"/>
      <c r="D166" s="266"/>
      <c r="E166" s="8"/>
      <c r="F166" s="5"/>
      <c r="H166" s="83" t="s">
        <v>2662</v>
      </c>
      <c r="I166" s="255"/>
      <c r="J166" s="256"/>
      <c r="K166" s="256"/>
      <c r="L166" s="256"/>
      <c r="M166" s="256"/>
      <c r="N166" s="256"/>
      <c r="O166" s="25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64"/>
      <c r="S175" s="19"/>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25" x14ac:dyDescent="0.25">
      <c r="A177" s="9"/>
      <c r="B177" s="229" t="s">
        <v>2671</v>
      </c>
      <c r="C177" s="229"/>
      <c r="D177" s="229"/>
      <c r="E177" s="24">
        <v>0.02</v>
      </c>
      <c r="F177" s="178"/>
      <c r="G177" s="179" t="str">
        <f>IF(F177&gt;0,SUM(E177+F177),"")</f>
        <v/>
      </c>
      <c r="H177" s="5"/>
      <c r="I177" s="220" t="s">
        <v>2675</v>
      </c>
      <c r="J177" s="221"/>
      <c r="K177" s="221"/>
      <c r="L177" s="222"/>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44194.523240393515</v>
      </c>
      <c r="W20" s="107">
        <f ca="1">NOW()</f>
        <v>44194.523240393515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64"/>
      <c r="S177" s="19"/>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25" x14ac:dyDescent="0.25">
      <c r="A179" s="9"/>
      <c r="B179" s="229" t="s">
        <v>2671</v>
      </c>
      <c r="C179" s="229"/>
      <c r="D179" s="229"/>
      <c r="E179" s="24">
        <v>0.02</v>
      </c>
      <c r="F179" s="178"/>
      <c r="G179" s="179" t="str">
        <f>IF(F179&gt;0,SUM(E179+F179),"")</f>
        <v/>
      </c>
      <c r="H179" s="5"/>
      <c r="I179" s="220" t="s">
        <v>2675</v>
      </c>
      <c r="J179" s="221"/>
      <c r="K179" s="221"/>
      <c r="L179" s="222"/>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44194.523240393515</v>
      </c>
      <c r="W20" s="107">
        <f ca="1">NOW()</f>
        <v>44194.523240393515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2663</v>
      </c>
      <c r="C166" s="266"/>
      <c r="D166" s="266"/>
      <c r="E166" s="8"/>
      <c r="F166" s="5"/>
      <c r="H166" s="83" t="s">
        <v>2662</v>
      </c>
      <c r="I166" s="255"/>
      <c r="J166" s="256"/>
      <c r="K166" s="256"/>
      <c r="L166" s="256"/>
      <c r="M166" s="256"/>
      <c r="N166" s="256"/>
      <c r="O166" s="25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64"/>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25" x14ac:dyDescent="0.25">
      <c r="A177" s="9"/>
      <c r="B177" s="229" t="s">
        <v>2671</v>
      </c>
      <c r="C177" s="229"/>
      <c r="D177" s="229"/>
      <c r="E177" s="24">
        <v>0.02</v>
      </c>
      <c r="F177" s="178"/>
      <c r="G177" s="179" t="str">
        <f>IF(F177&gt;0,SUM(E177+F177),"")</f>
        <v/>
      </c>
      <c r="H177" s="5"/>
      <c r="I177" s="220" t="s">
        <v>2673</v>
      </c>
      <c r="J177" s="221"/>
      <c r="K177" s="221"/>
      <c r="L177" s="22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44194.523240393515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1"/>
      <c r="I20" s="149"/>
      <c r="J20" s="150"/>
      <c r="K20" s="151"/>
      <c r="L20" s="152"/>
      <c r="M20" s="152"/>
      <c r="N20" s="135">
        <f>+(M20-L20)/30</f>
        <v>0</v>
      </c>
      <c r="O20" s="138"/>
      <c r="U20" s="134"/>
      <c r="V20" s="107">
        <f ca="1">NOW()</f>
        <v>44194.523240393515</v>
      </c>
      <c r="W20" s="107">
        <f ca="1">NOW()</f>
        <v>44194.523240393515</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2672</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2663</v>
      </c>
      <c r="C168" s="266"/>
      <c r="D168" s="266"/>
      <c r="E168" s="8"/>
      <c r="F168" s="5"/>
      <c r="H168" s="83" t="s">
        <v>2662</v>
      </c>
      <c r="I168" s="255"/>
      <c r="J168" s="256"/>
      <c r="K168" s="256"/>
      <c r="L168" s="256"/>
      <c r="M168" s="256"/>
      <c r="N168" s="256"/>
      <c r="O168" s="25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25" x14ac:dyDescent="0.25">
      <c r="A179" s="9"/>
      <c r="B179" s="229" t="s">
        <v>2671</v>
      </c>
      <c r="C179" s="229"/>
      <c r="D179" s="229"/>
      <c r="E179" s="24">
        <v>0.02</v>
      </c>
      <c r="F179" s="178"/>
      <c r="G179" s="179" t="str">
        <f>IF(F179&gt;0,SUM(E179+F179),"")</f>
        <v/>
      </c>
      <c r="H179" s="5"/>
      <c r="I179" s="220" t="s">
        <v>2673</v>
      </c>
      <c r="J179" s="221"/>
      <c r="K179" s="221"/>
      <c r="L179" s="22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Pedro</cp:lastModifiedBy>
  <cp:lastPrinted>2020-12-11T17:12:38Z</cp:lastPrinted>
  <dcterms:created xsi:type="dcterms:W3CDTF">2020-10-14T21:57:42Z</dcterms:created>
  <dcterms:modified xsi:type="dcterms:W3CDTF">2020-12-29T17:35:01Z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