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CORDOBA\SUCRE\"/>
    </mc:Choice>
  </mc:AlternateContent>
  <xr:revisionPtr revIDLastSave="0" documentId="13_ncr:1_{7A1A1F5D-9ECB-41DA-A3A0-A32A33EF03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<sst xmlns="http://schemas.openxmlformats.org/spreadsheetml/2006/main" count="3412" uniqueCount="2772">
  <si>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</si>
  <si>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</si>
  <si>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</si>
  <si>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</si>
  <si>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</si>
  <si>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</si>
  <si>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</si>
  <si>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</si>
  <si>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</si>
  <si>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</si>
  <si>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</si>
  <si>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</si>
  <si>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</si>
  <si>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</si>
  <si>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</si>
  <si>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</si>
  <si>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</si>
  <si>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</si>
  <si>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</si>
  <si>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</si>
  <si>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</si>
  <si>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</si>
  <si>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</si>
  <si>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</si>
  <si>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</si>
  <si>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</si>
  <si>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</si>
  <si>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</si>
  <si>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</si>
  <si>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</si>
  <si>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</si>
  <si>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</si>
  <si>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</si>
  <si>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</si>
  <si>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</si>
  <si>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</si>
  <si>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</si>
  <si>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</si>
  <si>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</si>
  <si>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</si>
  <si>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</si>
  <si>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</si>
  <si>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</si>
  <si>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</si>
  <si>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</si>
  <si>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</si>
  <si>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</si>
  <si>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</si>
  <si>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</si>
  <si>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</si>
  <si>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</si>
  <si>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</si>
  <si>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</si>
  <si>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</si>
  <si>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</si>
  <si>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</si>
  <si>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</si>
  <si>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</si>
  <si>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</si>
  <si>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</si>
  <si>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</si>
  <si>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</si>
  <si>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</si>
  <si>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</si>
  <si>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</si>
  <si>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</si>
  <si>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</si>
  <si>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</si>
  <si>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</si>
  <si>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</si>
  <si>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</si>
  <si>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</si>
  <si>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</si>
  <si>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</si>
  <si>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</si>
  <si>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</si>
  <si>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</si>
  <si>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</si>
  <si>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</si>
  <si>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</si>
  <si>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</si>
  <si>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</si>
  <si>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</si>
  <si>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</si>
  <si>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</si>
  <si>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</si>
  <si>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</si>
  <si>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</si>
  <si>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</si>
  <si>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</si>
  <si>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</si>
  <si>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</si>
  <si>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</si>
  <si>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</si>
  <si>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</si>
  <si>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</si>
  <si>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</si>
  <si>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</si>
  <si>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</si>
  <si>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</si>
  <si>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</si>
  <si>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</si>
  <si>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</si>
  <si>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</si>
  <si>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</si>
  <si>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</si>
  <si>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</si>
  <si>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</si>
  <si>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</si>
  <si>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</si>
  <si>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</si>
  <si>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</si>
  <si>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</si>
  <si>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</si>
  <si>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</si>
  <si>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</si>
  <si>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</si>
  <si>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</si>
  <si>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</si>
  <si>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</si>
  <si>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</si>
  <si>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</si>
  <si>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</si>
  <si>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</si>
  <si>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</si>
  <si>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</si>
  <si>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</si>
  <si>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</si>
  <si>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</si>
  <si>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</si>
  <si>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</si>
  <si>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</si>
  <si>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</si>
  <si>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</si>
  <si>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</si>
  <si>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</si>
  <si>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</si>
  <si>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</si>
  <si>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</si>
  <si>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</si>
  <si>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</si>
  <si>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</si>
  <si>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</si>
  <si>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</si>
  <si>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</si>
  <si>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</si>
  <si>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</si>
  <si>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</si>
  <si>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</si>
  <si>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</si>
  <si>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</si>
  <si>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</si>
  <si>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</si>
  <si>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</si>
  <si>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</si>
  <si>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</si>
  <si>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</si>
  <si>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</si>
  <si>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</si>
  <si>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</si>
  <si>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</si>
  <si>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</si>
  <si>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</si>
  <si>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</si>
  <si>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</si>
  <si>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</si>
  <si>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</si>
  <si>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</si>
  <si>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</si>
  <si>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</si>
  <si>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</si>
  <si>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</si>
  <si>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</si>
  <si>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</si>
  <si>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</si>
  <si>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</si>
  <si>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</si>
  <si>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</si>
  <si>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</si>
  <si>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</si>
  <si>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</si>
  <si>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</si>
  <si>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</si>
  <si>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</si>
  <si>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</si>
  <si>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</si>
  <si>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</si>
  <si>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</si>
  <si>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</si>
  <si>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</si>
  <si>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</si>
  <si>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</si>
  <si>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</si>
  <si>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</si>
  <si>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</si>
  <si>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</si>
  <si>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</si>
  <si>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</si>
  <si>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</si>
  <si>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</si>
  <si>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</si>
  <si>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</si>
  <si>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</si>
  <si>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</si>
  <si>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</si>
  <si>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</si>
  <si>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</si>
  <si>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</si>
  <si>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</si>
  <si>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</si>
  <si>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</si>
  <si>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</si>
  <si>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</si>
  <si>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</si>
  <si>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</si>
  <si>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</si>
  <si>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</si>
  <si>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</si>
  <si>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</si>
  <si>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</si>
  <si>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</si>
  <si>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</si>
  <si>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</si>
  <si>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</si>
  <si>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</si>
  <si>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</si>
  <si>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</si>
  <si>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</si>
  <si>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</si>
  <si>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</si>
  <si>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</si>
  <si>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</si>
  <si>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</si>
  <si>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</si>
  <si>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</si>
  <si>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</si>
  <si>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</si>
  <si>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</si>
  <si>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</si>
  <si>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</si>
  <si>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</si>
  <si>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</si>
  <si>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</si>
  <si>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</si>
  <si>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</si>
  <si>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</si>
  <si>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</si>
  <si>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</si>
  <si>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</si>
  <si>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</si>
  <si>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</si>
  <si>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</si>
  <si>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</si>
  <si>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</si>
  <si>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</si>
  <si>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</si>
  <si>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</si>
  <si>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</si>
  <si>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</si>
  <si>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</si>
  <si>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</si>
  <si>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</si>
  <si>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</si>
  <si>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</si>
  <si>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</si>
  <si>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</si>
  <si>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</si>
  <si>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</si>
  <si>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</si>
  <si>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</si>
  <si>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</si>
  <si>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</si>
  <si>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</si>
  <si>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</si>
  <si>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</si>
  <si>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</si>
  <si>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</si>
  <si>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</si>
  <si>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</si>
  <si>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</si>
  <si>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</si>
  <si>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</si>
  <si>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</si>
  <si>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</si>
  <si>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</si>
  <si>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</si>
  <si>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</si>
  <si>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</si>
  <si>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</si>
  <si>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</si>
  <si>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</si>
  <si>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</si>
  <si>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</si>
  <si>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</si>
  <si>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</si>
  <si>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</si>
  <si>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</si>
  <si>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</si>
  <si>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</si>
  <si>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</si>
  <si>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</si>
  <si>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</si>
  <si>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</si>
  <si>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</si>
  <si>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</si>
  <si>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</si>
  <si>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</si>
  <si>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</si>
  <si>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</si>
  <si>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</si>
  <si>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</si>
  <si>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</si>
  <si>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</si>
  <si>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</si>
  <si>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</si>
  <si>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</si>
  <si>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</si>
  <si>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</si>
  <si>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</si>
  <si>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</si>
  <si>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</si>
  <si>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</si>
  <si>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</si>
  <si>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</si>
  <si>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</si>
  <si>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</si>
  <si>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</si>
  <si>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</si>
  <si>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</si>
  <si>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</si>
  <si>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</si>
  <si>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</si>
  <si>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</si>
  <si>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</si>
  <si>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</si>
  <si>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</si>
  <si>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</si>
  <si>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</si>
  <si>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</si>
  <si>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</si>
  <si>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</si>
  <si>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</si>
  <si>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</si>
  <si>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</si>
  <si>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</si>
  <si>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</si>
  <si>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</si>
  <si>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</si>
  <si>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</si>
  <si>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</si>
  <si>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</si>
  <si>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</si>
  <si>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</si>
  <si>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</si>
  <si>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</si>
  <si>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</si>
  <si>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</si>
  <si>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</si>
  <si>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</si>
  <si>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</si>
  <si>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</si>
  <si>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</si>
  <si>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</si>
  <si>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</si>
  <si>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</si>
  <si>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</si>
  <si>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</si>
  <si>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</si>
  <si>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</si>
  <si>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</si>
  <si>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</si>
  <si>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</si>
  <si>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</si>
  <si>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</si>
  <si>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</si>
  <si>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</si>
  <si>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</si>
  <si>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</si>
  <si>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</si>
  <si>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</si>
  <si>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</si>
  <si>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</si>
  <si>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</si>
  <si>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</si>
  <si>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</si>
  <si>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</si>
  <si>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</si>
  <si>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</si>
  <si>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</si>
  <si>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</si>
  <si>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</si>
  <si>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</si>
  <si>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</si>
  <si>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</si>
  <si>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</si>
  <si>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</si>
  <si>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</si>
  <si>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</si>
  <si>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</si>
  <si>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</si>
  <si>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</si>
  <si>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</si>
  <si>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</si>
  <si>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</si>
  <si>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</si>
  <si>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</si>
  <si>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</si>
  <si>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</si>
  <si>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</si>
  <si>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</si>
  <si>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</si>
  <si>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</si>
  <si>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</si>
  <si>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</si>
  <si>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</si>
  <si>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</si>
  <si>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</si>
  <si>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</si>
  <si>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</si>
  <si>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</si>
  <si>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</si>
  <si>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</si>
  <si>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</si>
  <si>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</si>
  <si>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</si>
  <si>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</si>
  <si>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</si>
  <si>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</si>
  <si>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</si>
  <si>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</si>
  <si>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</si>
  <si>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</si>
  <si>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</si>
  <si>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</si>
  <si>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</si>
  <si>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</si>
  <si>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</si>
  <si>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</si>
  <si>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</si>
  <si>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</si>
  <si>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</si>
  <si>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</si>
  <si>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</si>
  <si>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</si>
  <si>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</si>
  <si>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</si>
  <si>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</si>
  <si>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</si>
  <si>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</si>
  <si>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</si>
  <si>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</si>
  <si>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</si>
  <si>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</si>
  <si>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</si>
  <si>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</si>
  <si>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</si>
  <si>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</si>
  <si>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</si>
  <si>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</si>
  <si>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</si>
  <si>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</si>
  <si>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</si>
  <si>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</si>
  <si>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</si>
  <si>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</si>
  <si>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</si>
  <si>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</si>
  <si>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</si>
  <si>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</si>
  <si>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</si>
  <si>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</si>
  <si>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</si>
  <si>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</si>
  <si>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</si>
  <si>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</si>
  <si>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</si>
  <si>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</si>
  <si>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</si>
  <si>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</si>
  <si>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</si>
  <si>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</si>
  <si>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</si>
  <si>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</si>
  <si>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</si>
  <si>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</si>
  <si>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</si>
  <si>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</si>
  <si>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</si>
  <si>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</si>
  <si>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</si>
  <si>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</si>
  <si>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</si>
  <si>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</si>
  <si>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</si>
  <si>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</si>
  <si>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</si>
  <si>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</si>
  <si>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</si>
  <si>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</si>
  <si>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</si>
  <si>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</si>
  <si>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</si>
  <si>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</si>
  <si>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</si>
  <si>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</si>
  <si>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</si>
  <si>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</si>
  <si>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</si>
  <si>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</si>
  <si>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</si>
  <si>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</si>
  <si>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</si>
  <si>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</si>
  <si>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</si>
  <si>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</si>
  <si>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</si>
  <si>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</si>
  <si>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</si>
  <si>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</si>
  <si>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</si>
  <si>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</si>
  <si>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</si>
  <si>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</si>
  <si>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</si>
  <si>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</si>
  <si>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</si>
  <si>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</si>
  <si>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</si>
  <si>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</si>
  <si>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</si>
  <si>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</si>
  <si>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</si>
  <si>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</si>
  <si>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</si>
  <si>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</si>
  <si>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</si>
  <si>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</si>
  <si>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</si>
  <si>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</si>
  <si>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</si>
  <si>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</si>
  <si>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</si>
  <si>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</si>
  <si>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</si>
  <si>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</si>
  <si>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</si>
  <si>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</si>
  <si>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</si>
  <si>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</si>
  <si>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</si>
  <si>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</si>
  <si>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</si>
  <si>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</si>
  <si>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</si>
  <si>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</si>
  <si>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</si>
  <si>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</si>
  <si>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</si>
  <si>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</si>
  <si>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</si>
  <si>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</si>
  <si>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</si>
  <si>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</si>
  <si>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</si>
  <si>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</si>
  <si>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</si>
  <si>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</si>
  <si>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</si>
  <si>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</si>
  <si>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</si>
  <si>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</si>
  <si>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</si>
  <si>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</si>
  <si>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</si>
  <si>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</si>
  <si>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</si>
  <si>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</si>
  <si>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</si>
  <si>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</si>
  <si>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</si>
  <si>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</si>
  <si>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</si>
  <si>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</si>
  <si>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</si>
  <si>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</si>
  <si>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</si>
  <si>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</si>
  <si>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</si>
  <si>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</si>
  <si>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</si>
  <si>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</si>
  <si>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</si>
  <si>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</si>
  <si>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</si>
  <si>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</si>
  <si>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</si>
  <si>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</si>
  <si>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</si>
  <si>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</si>
  <si>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</si>
  <si>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</si>
  <si>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</si>
  <si>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</si>
  <si>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</si>
  <si>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</si>
  <si>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</si>
  <si>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</si>
  <si>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</si>
  <si>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</si>
  <si>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</si>
  <si>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</si>
  <si>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</si>
  <si>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</si>
  <si>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</si>
  <si>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</si>
  <si>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</si>
  <si>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</si>
  <si>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</si>
  <si>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</si>
  <si>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</si>
  <si>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</si>
  <si>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</si>
  <si>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</si>
  <si>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</si>
  <si>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</si>
  <si>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</si>
  <si>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</si>
  <si>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</si>
  <si>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</si>
  <si>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</si>
  <si>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</si>
  <si>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</si>
  <si>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</si>
  <si>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</si>
  <si>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</si>
  <si>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</si>
  <si>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</si>
  <si>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</si>
  <si>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</si>
  <si>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</si>
  <si>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</si>
  <si>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</si>
  <si>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</si>
  <si>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</si>
  <si>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</si>
  <si>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</si>
  <si>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</si>
  <si>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</si>
  <si>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</si>
  <si>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</si>
  <si>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</si>
  <si>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</si>
  <si>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</si>
  <si>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</si>
  <si>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</si>
  <si>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</si>
  <si>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</si>
  <si>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</si>
  <si>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</si>
  <si>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</si>
  <si>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</si>
  <si>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</si>
  <si>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</si>
  <si>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</si>
  <si>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</si>
  <si>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</si>
  <si>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</si>
  <si>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</si>
  <si>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</si>
  <si>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</si>
  <si>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</si>
  <si>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</si>
  <si>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</si>
  <si>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</si>
  <si>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</si>
  <si>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</si>
  <si>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</si>
  <si>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</si>
  <si>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</si>
  <si>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</si>
  <si>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</si>
  <si>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</si>
  <si>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</si>
  <si>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</si>
  <si>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</si>
  <si>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</si>
  <si>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</si>
  <si>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</si>
  <si>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</si>
  <si>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</si>
  <si>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</si>
  <si>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</si>
  <si>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</si>
  <si>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</si>
  <si>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</si>
  <si>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</si>
  <si>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</si>
  <si>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</si>
  <si>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</si>
  <si>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</si>
  <si>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</si>
  <si>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</si>
  <si>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</si>
  <si>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</si>
  <si>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</si>
  <si>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</si>
  <si>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</si>
  <si>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</si>
  <si>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</si>
  <si>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</si>
  <si>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</si>
  <si>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</si>
  <si>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</si>
  <si>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</si>
  <si>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</si>
  <si>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</si>
  <si>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</si>
  <si>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</si>
  <si>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</si>
  <si>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</si>
  <si>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</si>
  <si>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</si>
  <si>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</si>
  <si>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</si>
  <si>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</si>
  <si>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</si>
  <si>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</si>
  <si>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</si>
  <si>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</si>
  <si>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</si>
  <si>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</si>
  <si>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</si>
  <si>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</si>
  <si>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</si>
  <si>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</si>
  <si>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</si>
  <si>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</si>
  <si>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</si>
  <si>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</si>
  <si>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</si>
  <si>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</si>
  <si>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</si>
  <si>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</si>
  <si>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</si>
  <si>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</si>
  <si>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</si>
  <si>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</si>
  <si>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</si>
  <si>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</si>
  <si>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</si>
  <si>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</si>
  <si>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</si>
  <si>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</si>
  <si>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</si>
  <si>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</si>
  <si>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</si>
  <si>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</si>
  <si>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</si>
  <si>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</si>
  <si>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</si>
  <si>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</si>
  <si>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</si>
  <si>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</si>
  <si>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</si>
  <si>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</si>
  <si>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</si>
  <si>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</si>
  <si>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</si>
  <si>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</si>
  <si>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</si>
  <si>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</si>
  <si>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</si>
  <si>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</si>
  <si>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</si>
  <si>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</si>
  <si>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</si>
  <si>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</si>
  <si>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</si>
  <si>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</si>
  <si>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</si>
  <si>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</si>
  <si>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</si>
  <si>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</si>
  <si>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</si>
  <si>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</si>
  <si>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</si>
  <si>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</si>
  <si>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</si>
  <si>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</si>
  <si>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</si>
  <si>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</si>
  <si>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</si>
  <si>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</si>
  <si>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</si>
  <si>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</si>
  <si>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</si>
  <si>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</si>
  <si>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</si>
  <si>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</si>
  <si>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</si>
  <si>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</si>
  <si>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</si>
  <si>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</si>
  <si>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</si>
  <si>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</si>
  <si>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</si>
  <si>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</si>
  <si>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</si>
  <si>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</si>
  <si>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</si>
  <si>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</si>
  <si>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</si>
  <si>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</si>
  <si>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</si>
  <si>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</si>
  <si>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</si>
  <si>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</si>
  <si>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</si>
  <si>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</si>
  <si>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</si>
  <si>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</si>
  <si>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</si>
  <si>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</si>
  <si>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</si>
  <si>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</si>
  <si>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</si>
  <si>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</si>
  <si>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</si>
  <si>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</si>
  <si>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</si>
  <si>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</si>
  <si>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</si>
  <si>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</si>
  <si>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</si>
  <si>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</si>
  <si>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</si>
  <si>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</si>
  <si>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</si>
  <si>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</si>
  <si>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</si>
  <si>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</si>
  <si>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</si>
  <si>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</si>
  <si>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</si>
  <si>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</si>
  <si>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</si>
  <si>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</si>
  <si>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</si>
  <si>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</si>
  <si>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</si>
  <si>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</si>
  <si>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</si>
  <si>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</si>
  <si>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</si>
  <si>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</si>
  <si>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</si>
  <si>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</si>
  <si>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</si>
  <si>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</si>
  <si>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</si>
  <si>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</si>
  <si>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</si>
  <si>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</si>
  <si>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</si>
  <si>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</si>
  <si>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</si>
  <si>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</si>
  <si>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</si>
  <si>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</si>
  <si>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</si>
  <si>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</si>
  <si>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</si>
  <si>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</si>
  <si>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</si>
  <si>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</si>
  <si>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</si>
  <si>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</si>
  <si>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</si>
  <si>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</si>
  <si>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</si>
  <si>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</si>
  <si>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</si>
  <si>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</si>
  <si>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</si>
  <si>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</si>
  <si>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</si>
  <si>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</si>
  <si>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</si>
  <si>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</si>
  <si>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</si>
  <si>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</si>
  <si>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</si>
  <si>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</si>
  <si>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</si>
  <si>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</si>
  <si>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</si>
  <si>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</si>
  <si>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</si>
  <si>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</si>
  <si>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</si>
  <si>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</si>
  <si>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</si>
  <si>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</si>
  <si>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</si>
  <si>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</si>
  <si>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</si>
  <si>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</si>
  <si>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</si>
  <si>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</si>
  <si>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</si>
  <si>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</si>
  <si>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</si>
  <si>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</si>
  <si>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</si>
  <si>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</si>
  <si>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</si>
  <si>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</si>
  <si>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</si>
  <si>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</si>
  <si>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</si>
  <si>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</si>
  <si>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</si>
  <si>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</si>
  <si>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</si>
  <si>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</si>
  <si>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</si>
  <si>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</si>
  <si>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</si>
  <si>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</si>
  <si>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</si>
  <si>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</si>
  <si>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</si>
  <si>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</si>
  <si>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</si>
  <si>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</si>
  <si>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</si>
  <si>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</si>
  <si>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</si>
  <si>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</si>
  <si>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</si>
  <si>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</si>
  <si>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</si>
  <si>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</si>
  <si>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</si>
  <si>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</si>
  <si>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</si>
  <si>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</si>
  <si>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</si>
  <si>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</si>
  <si>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</si>
  <si>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</si>
  <si>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</si>
  <si>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</si>
  <si>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</si>
  <si>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</si>
  <si>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</si>
  <si>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</si>
  <si>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</si>
  <si>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</si>
  <si>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</si>
  <si>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</si>
  <si>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</si>
  <si>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</si>
  <si>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</si>
  <si>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</si>
  <si>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</si>
  <si>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</si>
  <si>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</si>
  <si>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</si>
  <si>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</si>
  <si>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</si>
  <si>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</si>
  <si>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</si>
  <si>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</si>
  <si>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</si>
  <si>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</si>
  <si>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</si>
  <si>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</si>
  <si>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</si>
  <si>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</si>
  <si>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</si>
  <si>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</si>
  <si>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</si>
  <si>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</si>
  <si>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</si>
  <si>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</si>
  <si>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</si>
  <si>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</si>
  <si>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</si>
  <si>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</si>
  <si>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</si>
  <si>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</si>
  <si>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</si>
  <si>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</si>
  <si>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</si>
  <si>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</si>
  <si>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</si>
  <si>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</si>
  <si>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</si>
  <si>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</si>
  <si>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</si>
  <si>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</si>
  <si>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</si>
  <si>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</si>
  <si>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</si>
  <si>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</si>
  <si>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</si>
  <si>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</si>
  <si>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</si>
  <si>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</si>
  <si>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</si>
  <si>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</si>
  <si>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</si>
  <si>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</si>
  <si>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</si>
  <si>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</si>
  <si>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</si>
  <si>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</si>
  <si>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</si>
  <si>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</si>
  <si>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</si>
  <si>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</si>
  <si>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</si>
  <si>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</si>
  <si>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</si>
  <si>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</si>
  <si>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</si>
  <si>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</si>
  <si>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</si>
  <si>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</si>
  <si>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</si>
  <si>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</si>
  <si>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</si>
  <si>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</si>
  <si>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</si>
  <si>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</si>
  <si>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</si>
  <si>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</si>
  <si>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</si>
  <si>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</si>
  <si>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</si>
  <si>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</si>
  <si>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</si>
  <si>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</si>
  <si>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</si>
  <si>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</si>
  <si>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</si>
  <si>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</si>
  <si>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</si>
  <si>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</si>
  <si>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</si>
  <si>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</si>
  <si>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</si>
  <si>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</si>
  <si>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</si>
  <si>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</si>
  <si>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</si>
  <si>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</si>
  <si>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</si>
  <si>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</si>
  <si>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</si>
  <si>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</si>
  <si>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</si>
  <si>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</si>
  <si>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</si>
  <si>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</si>
  <si>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</si>
  <si>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</si>
  <si>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</si>
  <si>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</si>
  <si>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</si>
  <si>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</si>
  <si>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</si>
  <si>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</si>
  <si>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</si>
  <si>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</si>
  <si>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</si>
  <si>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</si>
  <si>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</si>
  <si>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</si>
  <si>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</si>
  <si>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</si>
  <si>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</si>
  <si>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</si>
  <si>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</si>
  <si>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</si>
  <si>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</si>
  <si>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</si>
  <si>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</si>
  <si>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</si>
  <si>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</si>
  <si>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</si>
  <si>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</si>
  <si>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</si>
  <si>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</si>
  <si>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</si>
  <si>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</si>
  <si>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</si>
  <si>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</si>
  <si>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</si>
  <si>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</si>
  <si>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</si>
  <si>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</si>
  <si>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</si>
  <si>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</si>
  <si>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</si>
  <si>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</si>
  <si>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</si>
  <si>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</si>
  <si>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</si>
  <si>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</si>
  <si>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</si>
  <si>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</si>
  <si>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</si>
  <si>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</si>
  <si>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</si>
  <si>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</si>
  <si>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</si>
  <si>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</si>
  <si>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</si>
  <si>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</si>
  <si>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</si>
  <si>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</si>
  <si>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</si>
  <si>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</si>
  <si>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</si>
  <si>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</si>
  <si>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</si>
  <si>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</si>
  <si>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</si>
  <si>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</si>
  <si>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</si>
  <si>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</si>
  <si>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</si>
  <si>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</si>
  <si>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</si>
  <si>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</si>
  <si>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</si>
  <si>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</si>
  <si>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</si>
  <si>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</si>
  <si>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</si>
  <si>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</si>
  <si>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</si>
  <si>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</si>
  <si>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</si>
  <si>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</si>
  <si>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</si>
  <si>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</si>
  <si>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</si>
  <si>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</si>
  <si>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</si>
  <si>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</si>
  <si>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</si>
  <si>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</si>
  <si>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</si>
  <si>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</si>
  <si>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</si>
  <si>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</si>
  <si>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</si>
  <si>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</si>
  <si>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</si>
  <si>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</si>
  <si>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</si>
  <si>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</si>
  <si>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</si>
  <si>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</si>
  <si>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</si>
  <si>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</si>
  <si>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</si>
  <si>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</si>
  <si>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</si>
  <si>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</si>
  <si>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</si>
  <si>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</si>
  <si>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</si>
  <si>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</si>
  <si>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</si>
  <si>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</si>
  <si>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</si>
  <si>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</si>
  <si>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</si>
  <si>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</si>
  <si>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</si>
  <si>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</si>
  <si>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</si>
  <si>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</si>
  <si>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</si>
  <si>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</si>
  <si>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</si>
  <si>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</si>
  <si>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</si>
  <si>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</si>
  <si>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</si>
  <si>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</si>
  <si>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</si>
  <si>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</si>
  <si>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</si>
  <si>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</si>
  <si>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</si>
  <si>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</si>
  <si>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</si>
  <si>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</si>
  <si>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</si>
  <si>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</si>
  <si>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</si>
  <si>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</si>
  <si>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</si>
  <si>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</si>
  <si>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</si>
  <si>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</si>
  <si>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</si>
  <si>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</si>
  <si>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</si>
  <si>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</si>
  <si>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</si>
  <si>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</si>
  <si>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</si>
  <si>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</si>
  <si>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</si>
  <si>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</si>
  <si>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</si>
  <si>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</si>
  <si>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</si>
  <si>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</si>
  <si>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</si>
  <si>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</si>
  <si>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</si>
  <si>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</si>
  <si>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</si>
  <si>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</si>
  <si>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</si>
  <si>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</si>
  <si>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</si>
  <si>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</si>
  <si>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</si>
  <si>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</si>
  <si>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</si>
  <si>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</si>
  <si>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</si>
  <si>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</si>
  <si>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</si>
  <si>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</si>
  <si>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</si>
  <si>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</si>
  <si>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</si>
  <si>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</si>
  <si>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</si>
  <si>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</si>
  <si>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</si>
  <si>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</si>
  <si>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</si>
  <si>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</si>
  <si>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</si>
  <si>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</si>
  <si>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</si>
  <si>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</si>
  <si>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</si>
  <si>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</si>
  <si>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</si>
  <si>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</si>
  <si>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</si>
  <si>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</si>
  <si>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</si>
  <si>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</si>
  <si>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</si>
  <si>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</si>
  <si>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</si>
  <si>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</si>
  <si>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</si>
  <si>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</si>
  <si>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</si>
  <si>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</si>
  <si>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</si>
  <si>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</si>
  <si>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</si>
  <si>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</si>
  <si>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</si>
  <si>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</si>
  <si>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</si>
  <si>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</si>
  <si>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</si>
  <si>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</si>
  <si>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</si>
  <si>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</si>
  <si>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</si>
  <si>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</si>
  <si>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</si>
  <si>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</si>
  <si>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</si>
  <si>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</si>
  <si>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</si>
  <si>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</si>
  <si>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</si>
  <si>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</si>
  <si>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</si>
  <si>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</si>
  <si>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</si>
  <si>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</si>
  <si>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</si>
  <si>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</si>
  <si>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</si>
  <si>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</si>
  <si>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</si>
  <si>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</si>
  <si>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</si>
  <si>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</si>
  <si>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</si>
  <si>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</si>
  <si>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</si>
  <si>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</si>
  <si>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</si>
  <si>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</si>
  <si>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</si>
  <si>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</si>
  <si>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</si>
  <si>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</si>
  <si>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</si>
  <si>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</si>
  <si>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</si>
  <si>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</si>
  <si>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</si>
  <si>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</si>
  <si>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</si>
  <si>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</si>
  <si>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</si>
  <si>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</si>
  <si>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</si>
  <si>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</si>
  <si>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</si>
  <si>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</si>
  <si>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</si>
  <si>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</si>
  <si>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</si>
  <si>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</si>
  <si>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</si>
  <si>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</si>
  <si>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</si>
  <si>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</si>
  <si>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</si>
  <si>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</si>
  <si>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</si>
  <si>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</si>
  <si>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</si>
  <si>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</si>
  <si>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</si>
  <si>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</si>
  <si>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</si>
  <si>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</si>
  <si>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</si>
  <si>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</si>
  <si>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</si>
  <si>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</si>
  <si>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</si>
  <si>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</si>
  <si>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</si>
  <si>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</si>
  <si>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</si>
  <si>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</si>
  <si>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</si>
  <si>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</si>
  <si>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</si>
  <si>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</si>
  <si>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</si>
  <si>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</si>
  <si>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</si>
  <si>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</si>
  <si>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</si>
  <si>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</si>
  <si>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</si>
  <si>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</si>
  <si>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</si>
  <si>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</si>
  <si>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</si>
  <si>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</si>
  <si>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</si>
  <si>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</si>
  <si>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</si>
  <si>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</si>
  <si>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</si>
  <si>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</si>
  <si>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</si>
  <si>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</si>
  <si>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</si>
  <si>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</si>
  <si>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</si>
  <si>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</si>
  <si>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</si>
  <si>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</si>
  <si>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</si>
  <si>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</si>
  <si>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</si>
  <si>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</si>
  <si>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</si>
  <si>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</si>
  <si>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</si>
  <si>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</si>
  <si>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</si>
  <si>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</si>
  <si>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</si>
  <si>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</si>
  <si>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</si>
  <si>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</si>
  <si>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</si>
  <si>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</si>
  <si>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</si>
  <si>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</si>
  <si>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</si>
  <si>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</si>
  <si>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</si>
  <si>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</si>
  <si>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</si>
  <si>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</si>
  <si>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</si>
  <si>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</si>
  <si>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</si>
  <si>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</si>
  <si>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</si>
  <si>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</si>
  <si>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</si>
  <si>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</si>
  <si>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</si>
  <si>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</si>
  <si>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</si>
  <si>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</si>
  <si>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</si>
  <si>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</si>
  <si>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</si>
  <si>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</si>
  <si>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</si>
  <si>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</si>
  <si>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</si>
  <si>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</si>
  <si>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</si>
  <si>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</si>
  <si>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</si>
  <si>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</si>
  <si>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</si>
  <si>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</si>
  <si>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</si>
  <si>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</si>
  <si>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</si>
  <si>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</si>
  <si>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</si>
  <si>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</si>
  <si>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</si>
  <si>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</si>
  <si>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</si>
  <si>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</si>
  <si>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</si>
  <si>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</si>
  <si>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</si>
  <si>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</si>
  <si>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</si>
  <si>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</si>
  <si>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</si>
  <si>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</si>
  <si>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</si>
  <si>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</si>
  <si>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</si>
  <si>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</si>
  <si>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</si>
  <si>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</si>
  <si>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</si>
  <si>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</si>
  <si>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</si>
  <si>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</si>
  <si>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</si>
  <si>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</si>
  <si>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</si>
  <si>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</si>
  <si>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</si>
  <si>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</si>
  <si>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</si>
  <si>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</si>
  <si>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</si>
  <si>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</si>
  <si>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</si>
  <si>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</si>
  <si>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</si>
  <si>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</si>
  <si>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</si>
  <si>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</si>
  <si>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</si>
  <si>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</si>
  <si>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</si>
  <si>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</si>
  <si>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</si>
  <si>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</si>
  <si>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</si>
  <si>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</si>
  <si>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</si>
  <si>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</si>
  <si>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</si>
  <si>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</si>
  <si>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</si>
  <si>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</si>
  <si>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</si>
  <si>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</si>
  <si>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</si>
  <si>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</si>
  <si>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</si>
  <si>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</si>
  <si>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</si>
  <si>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</si>
  <si>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</si>
  <si>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</si>
  <si>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</si>
  <si>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</si>
  <si>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</si>
  <si>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</si>
  <si>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</si>
  <si>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</si>
  <si>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</si>
  <si>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</si>
  <si>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</si>
  <si>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</si>
  <si>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</si>
  <si>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</si>
  <si>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</si>
  <si>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</si>
  <si>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</si>
  <si>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</si>
  <si>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</si>
  <si>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</si>
  <si>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</si>
  <si>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</si>
  <si>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</si>
  <si>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</si>
  <si>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</si>
  <si>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</si>
  <si>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</si>
  <si>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</si>
  <si>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</si>
  <si>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</si>
  <si>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</si>
  <si>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</si>
  <si>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</si>
  <si>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</si>
  <si>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</si>
  <si>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</si>
  <si>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</si>
  <si>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</si>
  <si>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</si>
  <si>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</si>
  <si>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</si>
  <si>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</si>
  <si>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</si>
  <si>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</si>
  <si>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</si>
  <si>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</si>
  <si>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</si>
  <si>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</si>
  <si>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</si>
  <si>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</si>
  <si>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</si>
  <si>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</si>
  <si>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</si>
  <si>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</si>
  <si>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</si>
  <si>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</si>
  <si>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</si>
  <si>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</si>
  <si>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</si>
  <si>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</si>
  <si>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</si>
  <si>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</si>
  <si>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</si>
  <si>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</si>
  <si>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</si>
  <si>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</si>
  <si>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</si>
  <si>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</si>
  <si>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</si>
  <si>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</si>
  <si>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</si>
  <si>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</si>
  <si>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</si>
  <si>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</si>
  <si>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</si>
  <si>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</si>
  <si>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</si>
  <si>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</si>
  <si>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</si>
  <si>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</si>
  <si>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</si>
  <si>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</si>
  <si>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</si>
  <si>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</si>
  <si>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</si>
  <si>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</si>
  <si>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</si>
  <si>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</si>
  <si>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</si>
  <si>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</si>
  <si>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</si>
  <si>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</si>
  <si>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</si>
  <si>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</si>
  <si>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</si>
  <si>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</si>
  <si>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</si>
  <si>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</si>
  <si>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</si>
  <si>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</si>
  <si>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</si>
  <si>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</si>
  <si>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</si>
  <si>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</si>
  <si>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</si>
  <si>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</si>
  <si>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</si>
  <si>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</si>
  <si>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</si>
  <si>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</si>
  <si>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</si>
  <si>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</si>
  <si>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</si>
  <si>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</si>
  <si>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</si>
  <si>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</si>
  <si>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</si>
  <si>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</si>
  <si>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</si>
  <si>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</si>
  <si>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</si>
  <si>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</si>
  <si>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</si>
  <si>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</si>
  <si>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</si>
  <si>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</si>
  <si>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</si>
  <si>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</si>
  <si>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</si>
  <si>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</si>
  <si>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</si>
  <si>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</si>
  <si>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</si>
  <si>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</si>
  <si>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</si>
  <si>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</si>
  <si>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</si>
  <si>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</si>
  <si>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</si>
  <si>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</si>
  <si>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</si>
  <si>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</si>
  <si>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</si>
  <si>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</si>
  <si>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</si>
  <si>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</si>
  <si>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</si>
  <si>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</si>
  <si>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</si>
  <si>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</si>
  <si>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</si>
  <si>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</si>
  <si>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</si>
  <si>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</si>
  <si>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</si>
  <si>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</si>
  <si>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</si>
  <si>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</si>
  <si>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</si>
  <si>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</si>
  <si>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</si>
  <si>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</si>
  <si>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</si>
  <si>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</si>
  <si>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</si>
  <si>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</si>
  <si>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</si>
  <si>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</si>
  <si>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</si>
  <si>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</si>
  <si>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</si>
  <si>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</si>
  <si>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</si>
  <si>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</si>
  <si>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</si>
  <si>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</si>
  <si>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</si>
  <si>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</si>
  <si>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</si>
  <si>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</si>
  <si>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</si>
  <si>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</si>
  <si>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</si>
  <si>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</si>
  <si>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</si>
  <si>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</si>
  <si>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</si>
  <si>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</si>
  <si>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</si>
  <si>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</si>
  <si>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</si>
  <si>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</si>
  <si>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</si>
  <si>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</si>
  <si>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</si>
  <si>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</si>
  <si>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</si>
  <si>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</si>
  <si>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</si>
  <si>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</si>
  <si>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</si>
  <si>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</si>
  <si>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</si>
  <si>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</si>
  <si>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</si>
  <si>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</si>
  <si>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</si>
  <si>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</si>
  <si>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</si>
  <si>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</si>
  <si>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</si>
  <si>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</si>
  <si>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</si>
  <si>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</si>
  <si>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</si>
  <si>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</si>
  <si>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</si>
  <si>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</si>
  <si>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</si>
  <si>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</si>
  <si>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</si>
  <si>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</si>
  <si>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</si>
  <si>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</si>
  <si>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</si>
  <si>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</si>
  <si>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</si>
  <si>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</si>
  <si>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</si>
  <si>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</si>
  <si>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</si>
  <si>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</si>
  <si>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</si>
  <si>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</si>
  <si>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</si>
  <si>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</si>
  <si>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</si>
  <si>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</si>
  <si>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</si>
  <si>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</si>
  <si>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</si>
  <si>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</si>
  <si>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</si>
  <si>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</si>
  <si>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</si>
  <si>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</si>
  <si>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</si>
  <si>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</si>
  <si>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</si>
  <si>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</si>
  <si>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</si>
  <si>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</si>
  <si>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</si>
  <si>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</si>
  <si>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</si>
  <si>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</si>
  <si>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</si>
  <si>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</si>
  <si>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</si>
  <si>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</si>
  <si>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</si>
  <si>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</si>
  <si>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</si>
  <si>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</si>
  <si>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</si>
  <si>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</si>
  <si>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</si>
  <si>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</si>
  <si>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</si>
  <si>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</si>
  <si>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</si>
  <si>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</si>
  <si>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</si>
  <si>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</si>
  <si>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</si>
  <si>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</si>
  <si>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</si>
  <si>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</si>
  <si>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</si>
  <si>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</si>
  <si>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</si>
  <si>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</si>
  <si>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</si>
  <si>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</si>
  <si>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</si>
  <si>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</si>
  <si>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</si>
  <si>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</si>
  <si>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</si>
  <si>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</si>
  <si>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</si>
  <si>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</si>
  <si>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</si>
  <si>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</si>
  <si>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</si>
  <si>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</si>
  <si>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</si>
  <si>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</si>
  <si>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</si>
  <si>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</si>
  <si>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</si>
  <si>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</si>
  <si>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</si>
  <si>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</si>
  <si>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</si>
  <si>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</si>
  <si>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</si>
  <si>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</si>
  <si>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</si>
  <si>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</si>
  <si>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</si>
  <si>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</si>
  <si>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</si>
  <si>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</si>
  <si>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</si>
  <si>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</si>
  <si>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</si>
  <si>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</si>
  <si>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</si>
  <si>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</si>
  <si>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</si>
  <si>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</si>
  <si>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</si>
  <si>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</si>
  <si>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</si>
  <si>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</si>
  <si>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</si>
  <si>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</si>
  <si>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</si>
  <si>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</si>
  <si>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</si>
  <si>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</si>
  <si>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</si>
  <si>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</si>
  <si>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</si>
  <si>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</si>
  <si>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</si>
  <si>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</si>
  <si>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</si>
  <si>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</si>
  <si>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</si>
  <si>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</si>
  <si>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</si>
  <si>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</si>
  <si>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</si>
  <si>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</si>
  <si>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</si>
  <si>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</si>
  <si>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</si>
  <si>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</si>
  <si>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</si>
  <si>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</si>
  <si>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</si>
  <si>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</si>
  <si>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</si>
  <si>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</si>
  <si>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</si>
  <si>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</si>
  <si>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</si>
  <si>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</si>
  <si>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</si>
  <si>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</si>
  <si>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</si>
  <si>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</si>
  <si>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</si>
  <si>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</si>
  <si>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</si>
  <si>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</si>
  <si>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</si>
  <si>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</si>
  <si>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</si>
  <si>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</si>
  <si>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</si>
  <si>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</si>
  <si>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</si>
  <si>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</si>
  <si>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</si>
  <si>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</si>
  <si>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</si>
  <si>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</si>
  <si>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</si>
  <si>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</si>
  <si>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</si>
  <si>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</si>
  <si>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</si>
  <si>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</si>
  <si>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</si>
  <si>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</si>
  <si>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</si>
  <si>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</si>
  <si>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</si>
  <si>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</si>
  <si>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</si>
  <si>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</si>
  <si>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</si>
  <si>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</si>
  <si>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</si>
  <si>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</si>
  <si>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</si>
  <si>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</si>
  <si>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</si>
  <si>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</si>
  <si>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</si>
  <si>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</si>
  <si>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</si>
  <si>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</si>
  <si>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</si>
  <si>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</si>
  <si>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</si>
  <si>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</si>
  <si>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</si>
  <si>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</si>
  <si>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</si>
  <si>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</si>
  <si>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</si>
  <si>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</si>
  <si>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</si>
  <si>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</si>
  <si>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</si>
  <si>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</si>
  <si>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</si>
  <si>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</si>
  <si>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</si>
  <si>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</si>
  <si>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</si>
  <si>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</si>
  <si>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</si>
  <si>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</si>
  <si>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</si>
  <si>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</si>
  <si>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</si>
  <si>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</si>
  <si>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</si>
  <si>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</si>
  <si>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</si>
  <si>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</si>
  <si>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</si>
  <si>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</si>
  <si>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</si>
  <si>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</si>
  <si>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</si>
  <si>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</si>
  <si>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</si>
  <si>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</si>
  <si>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</si>
  <si>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</si>
  <si>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</si>
  <si>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</si>
  <si>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</si>
  <si>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</si>
  <si>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</si>
  <si>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</si>
  <si>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</si>
  <si>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</si>
  <si>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</si>
  <si>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</si>
  <si>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</si>
  <si>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</si>
  <si>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</si>
  <si>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</si>
  <si>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</si>
  <si>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</si>
  <si>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</si>
  <si>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</si>
  <si>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</si>
  <si>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</si>
  <si>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</si>
  <si>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</si>
  <si>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</si>
  <si>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</si>
  <si>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</si>
  <si>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</si>
  <si>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</si>
  <si>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</si>
  <si>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</si>
  <si>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</si>
  <si>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</si>
  <si>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</si>
  <si>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</si>
  <si>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</si>
  <si>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</si>
  <si>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</si>
  <si>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</si>
  <si>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</si>
  <si>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</si>
  <si>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</si>
  <si>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</si>
  <si>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</si>
  <si>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</si>
  <si>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</si>
  <si>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</si>
  <si>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</si>
  <si>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</si>
  <si>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</si>
  <si>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</si>
  <si>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</si>
  <si>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</si>
  <si>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</si>
  <si>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</si>
  <si>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</si>
  <si>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</si>
  <si>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</si>
  <si>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</si>
  <si>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</si>
  <si>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</si>
  <si>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</si>
  <si>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</si>
  <si>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</si>
  <si>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</si>
  <si>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</si>
  <si>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</si>
  <si>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</si>
  <si>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</si>
  <si>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</si>
  <si>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</si>
  <si>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</si>
  <si>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</si>
  <si>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</si>
  <si>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</si>
  <si>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</si>
  <si>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</si>
  <si>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</si>
  <si>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</si>
  <si>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</si>
  <si>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</si>
  <si>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</si>
  <si>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</si>
  <si>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</si>
  <si>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</si>
  <si>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</si>
  <si>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</si>
  <si>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</si>
  <si>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</si>
  <si>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</si>
  <si>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</si>
  <si>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</si>
  <si>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</si>
  <si>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</si>
  <si>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</si>
  <si>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</si>
  <si>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</si>
  <si>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</si>
  <si>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</si>
  <si>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</si>
  <si>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</si>
  <si>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</si>
  <si>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</si>
  <si>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</si>
  <si>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</si>
  <si>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</si>
  <si>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</si>
  <si>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</si>
  <si>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</si>
  <si>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</si>
  <si>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</si>
  <si>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</si>
  <si>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</si>
  <si>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</si>
  <si>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</si>
  <si>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</si>
  <si>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</si>
  <si>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</si>
  <si>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</si>
  <si>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</si>
  <si>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</si>
  <si>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</si>
  <si>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</si>
  <si>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</si>
  <si>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</si>
  <si>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</si>
  <si>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</si>
  <si>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</si>
  <si>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</si>
  <si>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</si>
  <si>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</si>
  <si>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</si>
  <si>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</si>
  <si>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</si>
  <si>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</si>
  <si>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</si>
  <si>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</si>
  <si>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</si>
  <si>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</si>
  <si>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</si>
  <si>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</si>
  <si>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</si>
  <si>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</si>
  <si>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</si>
  <si>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</si>
  <si>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</si>
  <si>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</si>
  <si>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</si>
  <si>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</si>
  <si>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</si>
  <si>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</si>
  <si>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</si>
  <si>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</si>
  <si>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</si>
  <si>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</si>
  <si>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</si>
  <si>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</si>
  <si>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</si>
  <si>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</si>
  <si>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</si>
  <si>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</si>
  <si>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</si>
  <si>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</si>
  <si>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</si>
  <si>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</si>
  <si>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</si>
  <si>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</si>
  <si>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</si>
  <si>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</si>
  <si>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</si>
  <si>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</si>
  <si>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</si>
  <si>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</si>
  <si>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</si>
  <si>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</si>
  <si>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</si>
  <si>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</si>
  <si>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</si>
  <si>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</si>
  <si>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</si>
  <si>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</si>
  <si>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</si>
  <si>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</si>
  <si>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</si>
  <si>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</si>
  <si>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</si>
  <si>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</si>
  <si>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</si>
  <si>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</si>
  <si>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</si>
  <si>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</si>
  <si>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</si>
  <si>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</si>
  <si>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</si>
  <si>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</si>
  <si>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</si>
  <si>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</si>
  <si>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</si>
  <si>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</si>
  <si>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</si>
  <si>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</si>
  <si>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</si>
  <si>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</si>
  <si>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</si>
  <si>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</si>
  <si>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</si>
  <si>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</si>
  <si>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</si>
  <si>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</si>
  <si>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</si>
  <si>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</si>
  <si>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</si>
  <si>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</si>
  <si>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</si>
  <si>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</si>
  <si>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</si>
  <si>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</si>
  <si>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</si>
  <si>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</si>
  <si>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</si>
  <si>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</si>
  <si>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</si>
  <si>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</si>
  <si>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</si>
  <si>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</si>
  <si>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</si>
  <si>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</si>
  <si>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</si>
  <si>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</si>
  <si>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</si>
  <si>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</si>
  <si>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</si>
  <si>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</si>
  <si>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</si>
  <si>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</si>
  <si>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</si>
  <si>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</si>
  <si>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</si>
  <si>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</si>
  <si>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</si>
  <si>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</si>
  <si>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</si>
  <si>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</si>
  <si>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</si>
  <si>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</si>
  <si>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</si>
  <si>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</si>
  <si>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</si>
  <si>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</si>
  <si>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</si>
  <si>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</si>
  <si>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</si>
  <si>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</si>
  <si>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</si>
  <si>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</si>
  <si>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</si>
  <si>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</si>
  <si>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</si>
  <si>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</si>
  <si>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</si>
  <si>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</si>
  <si>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</si>
  <si>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</si>
  <si>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</si>
  <si>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</si>
  <si>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</si>
  <si>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</si>
  <si>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</si>
  <si>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</si>
  <si>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</si>
  <si>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</si>
  <si>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</si>
  <si>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</si>
  <si>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</si>
  <si>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</si>
  <si>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</si>
  <si>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</si>
  <si>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</si>
  <si>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</si>
  <si>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</si>
  <si>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</si>
  <si>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</si>
  <si>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</si>
  <si>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</si>
  <si>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</si>
  <si>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</si>
  <si>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</si>
  <si>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</si>
  <si>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</si>
  <si>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</si>
  <si>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</si>
  <si>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</si>
  <si>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</si>
  <si>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</si>
  <si>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</si>
  <si>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</si>
  <si>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</si>
  <si>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</si>
  <si>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</si>
  <si>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</si>
  <si>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</si>
  <si>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</si>
  <si>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</si>
  <si>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</si>
  <si>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</si>
  <si>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</si>
  <si>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</si>
  <si>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</si>
  <si>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</si>
  <si>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</si>
  <si>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</si>
  <si>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</si>
  <si>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</si>
  <si>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</si>
  <si>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</si>
  <si>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</si>
  <si>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</si>
  <si>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</si>
  <si>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</si>
  <si>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</si>
  <si>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</si>
  <si>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</si>
  <si>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</si>
  <si>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</si>
  <si>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</si>
  <si>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</si>
  <si>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</si>
  <si>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</si>
  <si>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</si>
  <si>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</si>
  <si>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</si>
  <si>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</si>
  <si>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</si>
  <si>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</si>
  <si>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</si>
  <si>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</si>
  <si>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</si>
  <si>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</si>
  <si>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</si>
  <si>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</si>
  <si>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</si>
  <si>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</si>
  <si>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</si>
  <si>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</si>
  <si>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</si>
  <si>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</si>
  <si>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</si>
  <si>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</si>
  <si>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</si>
  <si>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</si>
  <si>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</si>
  <si>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</si>
  <si>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</si>
  <si>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</si>
  <si>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</si>
  <si>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</si>
  <si>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</si>
  <si>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</si>
  <si>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</si>
  <si>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</si>
  <si>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</si>
  <si>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</si>
  <si>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</si>
  <si>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</si>
  <si>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</si>
  <si>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</si>
  <si>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</si>
  <si>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</si>
  <si>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</si>
  <si>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</si>
  <si>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</si>
  <si>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</si>
  <si>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</si>
  <si>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</si>
  <si>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</si>
  <si>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</si>
  <si>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</si>
  <si>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</si>
  <si>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</si>
  <si>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</si>
  <si>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</si>
  <si>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</si>
  <si>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</si>
  <si>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</si>
  <si>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</si>
  <si>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</si>
  <si>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</si>
  <si>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</si>
  <si>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</si>
  <si>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</si>
  <si>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</si>
  <si>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</si>
  <si>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</si>
  <si>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</si>
  <si>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</si>
  <si>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</si>
  <si>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</si>
  <si>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</si>
  <si>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</si>
  <si>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</si>
  <si>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</si>
  <si>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</si>
  <si>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</si>
  <si>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</si>
  <si>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</si>
  <si>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</si>
  <si>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</si>
  <si>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</si>
  <si>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</si>
  <si>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</si>
  <si>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</si>
  <si>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</si>
  <si>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</si>
  <si>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</si>
  <si>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</si>
  <si>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</si>
  <si>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</si>
  <si>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</si>
  <si>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</si>
  <si>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</si>
  <si>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</si>
  <si>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</si>
  <si>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</si>
  <si>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</si>
  <si>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</si>
  <si>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</si>
  <si>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</si>
  <si>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</si>
  <si>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</si>
  <si>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</si>
  <si>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</si>
  <si>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</si>
  <si>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</si>
  <si>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</si>
  <si>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</si>
  <si>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</si>
  <si>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</si>
  <si>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</si>
  <si>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</si>
  <si>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</si>
  <si>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</si>
  <si>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</si>
  <si>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</si>
  <si>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</si>
  <si>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</si>
  <si>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</si>
  <si>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</si>
  <si>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</si>
  <si>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</si>
  <si>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</si>
  <si>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</si>
  <si>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</si>
  <si>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</si>
  <si>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</si>
  <si>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</si>
  <si>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</si>
  <si>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</si>
  <si>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</si>
  <si>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</si>
  <si>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</si>
  <si>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</si>
  <si>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</si>
  <si>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</si>
  <si>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</si>
  <si>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</si>
  <si>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</si>
  <si>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</si>
  <si>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</si>
  <si>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</si>
  <si>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</si>
  <si>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</si>
  <si>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</si>
  <si>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</si>
  <si>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</si>
  <si>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</si>
  <si>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</si>
  <si>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</si>
  <si>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</si>
  <si>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</si>
  <si>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</si>
  <si>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</si>
  <si>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</si>
  <si>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</si>
  <si>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</si>
  <si>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</si>
  <si>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</si>
  <si>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</si>
  <si>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</si>
  <si>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</si>
  <si>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</si>
  <si>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</si>
  <si>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</si>
  <si>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</si>
  <si>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</si>
  <si>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</si>
  <si>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</si>
  <si>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</si>
  <si>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</si>
  <si>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</si>
  <si>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</si>
  <si>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</si>
  <si>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</si>
  <si>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</si>
  <si>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</si>
  <si>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</si>
  <si>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</si>
  <si>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</si>
  <si>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</si>
  <si>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</si>
  <si>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</si>
  <si>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</si>
  <si>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</si>
  <si>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</si>
  <si>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</si>
  <si>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</si>
  <si>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</si>
  <si>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</si>
  <si>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</si>
  <si>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</si>
  <si>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</si>
  <si>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</si>
  <si>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</si>
  <si>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</si>
  <si>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</si>
  <si>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</si>
  <si>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</si>
  <si>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</si>
  <si>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</si>
  <si>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</si>
  <si>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</si>
  <si>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</si>
  <si>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</si>
  <si>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</si>
  <si>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</si>
  <si>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</si>
  <si>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</si>
  <si>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</si>
  <si>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</si>
  <si>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</si>
  <si>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</si>
  <si>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</si>
  <si>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</si>
  <si>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</si>
  <si>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</si>
  <si>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</si>
  <si>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</si>
  <si>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</si>
  <si>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</si>
  <si>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</si>
  <si>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</si>
  <si>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</si>
  <si>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</si>
  <si>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</si>
  <si>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</si>
  <si>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</si>
  <si>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</si>
  <si>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</si>
  <si>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</si>
  <si>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</si>
  <si>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</si>
  <si>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</si>
  <si>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</si>
  <si>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</si>
  <si>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</si>
  <si>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</si>
  <si>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</si>
  <si>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</si>
  <si>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</si>
  <si>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</si>
  <si>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</si>
  <si>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</si>
  <si>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</si>
  <si>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</si>
  <si>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</si>
  <si>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</si>
  <si>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</si>
  <si>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</si>
  <si>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</si>
  <si>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</si>
  <si>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</si>
  <si>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</si>
  <si>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</si>
  <si>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</si>
  <si>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</si>
  <si>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</si>
  <si>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</si>
  <si>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</si>
  <si>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</si>
  <si>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</si>
  <si>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</si>
  <si>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</si>
  <si>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</si>
  <si>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</si>
  <si>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</si>
  <si>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</si>
  <si>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</si>
  <si>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</si>
  <si>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</si>
  <si>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</si>
  <si>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</si>
  <si>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</si>
  <si>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</si>
  <si>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</si>
  <si>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</si>
  <si>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</si>
  <si>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</si>
  <si>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</si>
  <si>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</si>
  <si>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</si>
  <si>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</si>
  <si>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</si>
  <si>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</si>
  <si>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</si>
  <si>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</si>
  <si>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</si>
  <si>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</si>
  <si>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</si>
  <si>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</si>
  <si>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</si>
  <si>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</si>
  <si>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</si>
  <si>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</si>
  <si>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</si>
  <si>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</si>
  <si>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</si>
  <si>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</si>
  <si>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</si>
  <si>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</si>
  <si>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</si>
  <si>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</si>
  <si>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</si>
  <si>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</si>
  <si>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</si>
  <si>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</si>
  <si>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</si>
  <si>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</si>
  <si>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</si>
  <si>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</si>
  <si>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</si>
  <si>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</si>
  <si>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</si>
  <si>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</si>
  <si>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</si>
  <si>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</si>
  <si>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</si>
  <si>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</si>
  <si>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</si>
  <si>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</si>
  <si>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</si>
  <si>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</si>
  <si>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</si>
  <si>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</si>
  <si>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</si>
  <si>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</si>
  <si>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</si>
  <si>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</si>
  <si>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</si>
  <si>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</si>
  <si>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</si>
  <si>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</si>
  <si>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</si>
  <si>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</si>
  <si>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</si>
  <si>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</si>
  <si>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</si>
  <si>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</si>
  <si>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</si>
  <si>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</si>
  <si>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</si>
  <si>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</si>
  <si>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</si>
  <si>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</si>
  <si>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</si>
  <si>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</si>
  <si>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</si>
  <si>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</si>
  <si>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</si>
  <si>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</si>
  <si>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</si>
  <si>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</si>
  <si>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</si>
  <si>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</si>
  <si>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</si>
  <si>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</si>
  <si>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</si>
  <si>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</si>
  <si>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</si>
  <si>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</si>
  <si>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</si>
  <si>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</si>
  <si>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</si>
  <si>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</si>
  <si>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</si>
  <si>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</si>
  <si>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</si>
  <si>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</si>
  <si>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</si>
  <si>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</si>
  <si>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</si>
  <si>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</si>
  <si>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</si>
  <si>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</si>
  <si>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</si>
  <si>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</si>
  <si>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</si>
  <si>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</si>
  <si>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</si>
  <si>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</si>
  <si>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</si>
  <si>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</si>
  <si>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</si>
  <si>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</si>
  <si>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</si>
  <si>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</si>
  <si>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</si>
  <si>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</si>
  <si>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</si>
  <si>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</si>
  <si>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</si>
  <si>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</si>
  <si>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</si>
  <si>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</si>
  <si>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</si>
  <si>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</si>
  <si>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</si>
  <si>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</si>
  <si>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</si>
  <si>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</si>
  <si>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</si>
  <si>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</si>
  <si>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</si>
  <si>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</si>
  <si>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</si>
  <si>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</si>
  <si>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</si>
  <si>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</si>
  <si>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</si>
  <si>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</si>
  <si>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</si>
  <si>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</si>
  <si>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</si>
  <si>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</si>
  <si>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</si>
  <si>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</si>
  <si>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</si>
  <si>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</si>
  <si>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</si>
  <si>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</si>
  <si>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</si>
  <si>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</si>
  <si>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</si>
  <si>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</si>
  <si>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</si>
  <si>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</si>
  <si>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</si>
  <si>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</si>
  <si>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</si>
  <si>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</si>
  <si>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</si>
  <si>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</si>
  <si>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</si>
  <si>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</si>
  <si>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</si>
  <si>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</si>
  <si>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</si>
  <si>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</si>
  <si>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</si>
  <si>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</si>
  <si>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</si>
  <si>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</si>
  <si>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</si>
  <si>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</si>
  <si>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</si>
  <si>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</si>
  <si>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</si>
  <si>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</si>
  <si>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</si>
  <si>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</si>
  <si>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</si>
  <si>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</si>
  <si>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</si>
  <si>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</si>
  <si>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</si>
  <si>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</si>
  <si>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</si>
  <si>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</si>
  <si>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</si>
  <si>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</si>
  <si>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</si>
  <si>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</si>
  <si>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</si>
  <si>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</si>
  <si>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</si>
  <si>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</si>
  <si>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</si>
  <si>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</si>
  <si>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</si>
  <si>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</si>
  <si>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</si>
  <si>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</si>
  <si>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</si>
  <si>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</si>
  <si>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</si>
  <si>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</si>
  <si>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</si>
  <si>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</si>
  <si>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</si>
  <si>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</si>
  <si>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</si>
  <si>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</si>
  <si>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</si>
  <si>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</si>
  <si>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</si>
  <si>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</si>
  <si>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</si>
  <si>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</si>
  <si>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</si>
  <si>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</si>
  <si>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</si>
  <si>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</si>
  <si>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</si>
  <si>
    <t>2021-70-70001062020</t>
  </si>
  <si>
    <t xml:space="preserve">PRESTAR LOS SERVICIOS DE EDUCACIÓN INICIAL EN EL MARCO DE LA ATENCIÓN INTEGRAL EN LOS HOGARES INFANTIL-HI-, DE CONFORMIDAD CON EL MANUAL OPERATIVODE LA MODALIDAD INSTITUCIONAL, EL LINEAMIENTO TECNICO PARA LA ATECION A LA PRIMERA INFANCIA Y LAS DIRECTRICES ESTABLECIDAS POR EL ICBF, EN ARMONIA CON LA POLITICA DE ESTADO PARA EL DESARROLLO INTEGRAL DE LA PIRMERA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</si>
</sst>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2770</v>
      </c>
      <c r="D15" s="35"/>
      <c r="E15" s="35"/>
      <c r="F15" s="5"/>
      <c r="G15" s="32" t="s">
        <v>1168</v>
      </c>
      <c r="H15" s="103" t="s">
        <v>453</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186"/>
      <c r="I20" s="144" t="s">
        <v>453</v>
      </c>
      <c r="J20" s="145" t="s">
        <v>504</v>
      </c>
      <c r="K20" s="146">
        <v>2503033400</v>
      </c>
      <c r="L20" s="147">
        <v>44242</v>
      </c>
      <c r="M20" s="147">
        <v>44561</v>
      </c>
      <c r="N20" s="132">
        <f>+(M20-L20)/30</f>
        <v>10.633333333333333</v>
      </c>
      <c r="O20" s="135"/>
      <c r="U20" s="131"/>
      <c r="V20" s="105">
        <f ca="1">NOW()</f>
        <v>44194.752295370374</v>
      </c>
      <c r="W20" s="105">
        <f ca="1">NOW()</f>
        <v>44194.752295370374</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FUNDACION AMOR FE Y ESPERANZA</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5">
        <f>IF(AND(E48&lt;&gt;"",F48&lt;&gt;""),((F48-E48)/30),"")</f>
        <v>15.7</v>
      </c>
      <c r="H48" s="114" t="s">
        <v>2680</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2681</v>
      </c>
      <c r="E49" s="142" t="s">
        <v>2682</v>
      </c>
      <c r="F49" s="142" t="s">
        <v>2683</v>
      </c>
      <c r="G49" s="155">
        <f t="shared" ref="G49:G50" si="2">IF(AND(E49&lt;&gt;"",F49&lt;&gt;""),((F49-E49)/30),"")</f>
        <v>5.166666666666667</v>
      </c>
      <c r="H49" s="114" t="s">
        <v>2680</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2676</v>
      </c>
      <c r="C50" s="124" t="s">
        <v>32</v>
      </c>
      <c r="D50" s="121" t="s">
        <v>2677</v>
      </c>
      <c r="E50" s="142" t="s">
        <v>2678</v>
      </c>
      <c r="F50" s="142" t="s">
        <v>2679</v>
      </c>
      <c r="G50" s="155">
        <f t="shared" si="2"/>
        <v>15.7</v>
      </c>
      <c r="H50" s="119" t="s">
        <v>2680</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2684</v>
      </c>
      <c r="E51" s="142" t="s">
        <v>2685</v>
      </c>
      <c r="F51" s="142" t="s">
        <v>2686</v>
      </c>
      <c r="G51" s="155">
        <f t="shared" ref="G51:G107" si="3">IF(AND(E51&lt;&gt;"",F51&lt;&gt;""),((F51-E51)/30),"")</f>
        <v>10.366666666666667</v>
      </c>
      <c r="H51" s="114" t="s">
        <v>2707</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2687</v>
      </c>
      <c r="E52" s="142" t="s">
        <v>2685</v>
      </c>
      <c r="F52" s="142" t="s">
        <v>2686</v>
      </c>
      <c r="G52" s="155">
        <f t="shared" si="3"/>
        <v>10.366666666666667</v>
      </c>
      <c r="H52" s="119" t="s">
        <v>2708</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2688</v>
      </c>
      <c r="E53" s="142" t="s">
        <v>2678</v>
      </c>
      <c r="F53" s="142" t="s">
        <v>2679</v>
      </c>
      <c r="G53" s="155">
        <f t="shared" si="3"/>
        <v>15.7</v>
      </c>
      <c r="H53" s="119" t="s">
        <v>2680</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2689</v>
      </c>
      <c r="E54" s="142" t="s">
        <v>2690</v>
      </c>
      <c r="F54" s="142" t="s">
        <v>2691</v>
      </c>
      <c r="G54" s="155">
        <f t="shared" si="3"/>
        <v>11.533333333333333</v>
      </c>
      <c r="H54" s="114" t="s">
        <v>2709</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2692</v>
      </c>
      <c r="E55" s="142" t="s">
        <v>2693</v>
      </c>
      <c r="F55" s="142" t="s">
        <v>2694</v>
      </c>
      <c r="G55" s="155">
        <f t="shared" si="3"/>
        <v>21.433333333333334</v>
      </c>
      <c r="H55" s="114" t="s">
        <v>2710</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2695</v>
      </c>
      <c r="E56" s="142" t="s">
        <v>2696</v>
      </c>
      <c r="F56" s="142" t="s">
        <v>2697</v>
      </c>
      <c r="G56" s="155">
        <f t="shared" si="3"/>
        <v>3.0333333333333332</v>
      </c>
      <c r="H56" s="114" t="s">
        <v>2711</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2698</v>
      </c>
      <c r="E57" s="142" t="s">
        <v>2696</v>
      </c>
      <c r="F57" s="142" t="s">
        <v>2683</v>
      </c>
      <c r="G57" s="155">
        <f t="shared" si="3"/>
        <v>4.5333333333333332</v>
      </c>
      <c r="H57" s="64" t="s">
        <v>2680</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2699</v>
      </c>
      <c r="E58" s="142" t="s">
        <v>2678</v>
      </c>
      <c r="F58" s="142" t="s">
        <v>2679</v>
      </c>
      <c r="G58" s="155">
        <f t="shared" si="3"/>
        <v>15.7</v>
      </c>
      <c r="H58" s="64" t="s">
        <v>2680</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2700</v>
      </c>
      <c r="E59" s="172">
        <v>43483</v>
      </c>
      <c r="F59" s="172">
        <v>43829</v>
      </c>
      <c r="G59" s="155">
        <f t="shared" si="3"/>
        <v>11.533333333333333</v>
      </c>
      <c r="H59" s="64" t="s">
        <v>2712</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2701</v>
      </c>
      <c r="E60" s="142" t="s">
        <v>2693</v>
      </c>
      <c r="F60" s="142" t="s">
        <v>2694</v>
      </c>
      <c r="G60" s="155">
        <f t="shared" si="3"/>
        <v>21.433333333333334</v>
      </c>
      <c r="H60" s="64" t="s">
        <v>2713</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2702</v>
      </c>
      <c r="E61" s="142" t="s">
        <v>2703</v>
      </c>
      <c r="F61" s="142" t="s">
        <v>2683</v>
      </c>
      <c r="G61" s="155">
        <f t="shared" si="3"/>
        <v>4.8</v>
      </c>
      <c r="H61" s="64" t="s">
        <v>2680</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2704</v>
      </c>
      <c r="E62" s="142" t="s">
        <v>2705</v>
      </c>
      <c r="F62" s="142" t="s">
        <v>2706</v>
      </c>
      <c r="G62" s="155">
        <f t="shared" si="3"/>
        <v>12.133333333333333</v>
      </c>
      <c r="H62" s="64" t="s">
        <v>2710</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2714</v>
      </c>
      <c r="E63" s="142" t="s">
        <v>2678</v>
      </c>
      <c r="F63" s="142" t="s">
        <v>2679</v>
      </c>
      <c r="G63" s="155">
        <f t="shared" si="3"/>
        <v>15.7</v>
      </c>
      <c r="H63" s="64" t="s">
        <v>2680</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2715</v>
      </c>
      <c r="E64" s="142" t="s">
        <v>2705</v>
      </c>
      <c r="F64" s="142" t="s">
        <v>2706</v>
      </c>
      <c r="G64" s="155">
        <f t="shared" si="3"/>
        <v>12.133333333333333</v>
      </c>
      <c r="H64" s="64" t="s">
        <v>2747</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2716</v>
      </c>
      <c r="E65" s="142" t="s">
        <v>2717</v>
      </c>
      <c r="F65" s="142" t="s">
        <v>2718</v>
      </c>
      <c r="G65" s="155">
        <f t="shared" si="3"/>
        <v>3.0333333333333332</v>
      </c>
      <c r="H65" s="64" t="s">
        <v>2747</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2719</v>
      </c>
      <c r="E66" s="142" t="s">
        <v>2720</v>
      </c>
      <c r="F66" s="142" t="s">
        <v>2721</v>
      </c>
      <c r="G66" s="155">
        <f t="shared" si="3"/>
        <v>1.4666666666666666</v>
      </c>
      <c r="H66" s="64" t="s">
        <v>2748</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2722</v>
      </c>
      <c r="E67" s="142" t="s">
        <v>2683</v>
      </c>
      <c r="F67" s="142" t="s">
        <v>2679</v>
      </c>
      <c r="G67" s="155">
        <f t="shared" si="3"/>
        <v>15.733333333333333</v>
      </c>
      <c r="H67" s="64" t="s">
        <v>2680</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2723</v>
      </c>
      <c r="E68" s="142" t="s">
        <v>2724</v>
      </c>
      <c r="F68" s="142" t="s">
        <v>2683</v>
      </c>
      <c r="G68" s="155">
        <f t="shared" si="3"/>
        <v>26.533333333333335</v>
      </c>
      <c r="H68" s="64" t="s">
        <v>2749</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2725</v>
      </c>
      <c r="E69" s="142" t="s">
        <v>2703</v>
      </c>
      <c r="F69" s="142" t="s">
        <v>2683</v>
      </c>
      <c r="G69" s="155">
        <f t="shared" si="3"/>
        <v>4.8</v>
      </c>
      <c r="H69" s="64" t="s">
        <v>2680</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2727</v>
      </c>
      <c r="E70" s="172" t="s">
        <v>2728</v>
      </c>
      <c r="F70" s="172" t="s">
        <v>2729</v>
      </c>
      <c r="G70" s="155">
        <f t="shared" si="3"/>
        <v>4</v>
      </c>
      <c r="H70" s="64" t="s">
        <v>2747</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2730</v>
      </c>
      <c r="E71" s="172" t="s">
        <v>2731</v>
      </c>
      <c r="F71" s="172" t="s">
        <v>2729</v>
      </c>
      <c r="G71" s="155">
        <f t="shared" si="3"/>
        <v>3.9666666666666668</v>
      </c>
      <c r="H71" s="122" t="s">
        <v>2750</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2676</v>
      </c>
      <c r="C72" s="65" t="s">
        <v>32</v>
      </c>
      <c r="D72" s="63" t="s">
        <v>2726</v>
      </c>
      <c r="E72" s="172" t="s">
        <v>2732</v>
      </c>
      <c r="F72" s="172" t="s">
        <v>2694</v>
      </c>
      <c r="G72" s="155">
        <f t="shared" si="3"/>
        <v>22.266666666666666</v>
      </c>
      <c r="H72" s="122" t="s">
        <v>2751</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2676</v>
      </c>
      <c r="C73" s="65" t="s">
        <v>32</v>
      </c>
      <c r="D73" s="63" t="s">
        <v>2726</v>
      </c>
      <c r="E73" s="172" t="s">
        <v>2732</v>
      </c>
      <c r="F73" s="172" t="s">
        <v>2694</v>
      </c>
      <c r="G73" s="155">
        <f t="shared" si="3"/>
        <v>22.266666666666666</v>
      </c>
      <c r="H73" s="122" t="s">
        <v>2751</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2676</v>
      </c>
      <c r="C74" s="65" t="s">
        <v>32</v>
      </c>
      <c r="D74" s="63" t="s">
        <v>2733</v>
      </c>
      <c r="E74" s="142" t="s">
        <v>2734</v>
      </c>
      <c r="F74" s="142" t="s">
        <v>2735</v>
      </c>
      <c r="G74" s="155">
        <f t="shared" si="3"/>
        <v>11.1</v>
      </c>
      <c r="H74" s="122" t="s">
        <v>2752</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2676</v>
      </c>
      <c r="C75" s="65" t="s">
        <v>32</v>
      </c>
      <c r="D75" s="63" t="s">
        <v>2763</v>
      </c>
      <c r="E75" s="142" t="s">
        <v>2736</v>
      </c>
      <c r="F75" s="142" t="s">
        <v>2737</v>
      </c>
      <c r="G75" s="155">
        <f t="shared" si="3"/>
        <v>11.066666666666666</v>
      </c>
      <c r="H75" s="122" t="s">
        <v>2752</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2676</v>
      </c>
      <c r="C76" s="65" t="s">
        <v>32</v>
      </c>
      <c r="D76" s="63" t="s">
        <v>2738</v>
      </c>
      <c r="E76" s="142" t="s">
        <v>2739</v>
      </c>
      <c r="F76" s="142" t="s">
        <v>2740</v>
      </c>
      <c r="G76" s="155">
        <f t="shared" si="3"/>
        <v>11.1</v>
      </c>
      <c r="H76" s="122" t="s">
        <v>2753</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2676</v>
      </c>
      <c r="C77" s="65" t="s">
        <v>32</v>
      </c>
      <c r="D77" s="63" t="s">
        <v>2741</v>
      </c>
      <c r="E77" s="142" t="s">
        <v>2742</v>
      </c>
      <c r="F77" s="142" t="s">
        <v>2743</v>
      </c>
      <c r="G77" s="155">
        <f t="shared" si="3"/>
        <v>10.933333333333334</v>
      </c>
      <c r="H77" s="122" t="s">
        <v>2753</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2676</v>
      </c>
      <c r="C78" s="65" t="s">
        <v>32</v>
      </c>
      <c r="D78" s="63" t="s">
        <v>2744</v>
      </c>
      <c r="E78" s="142" t="s">
        <v>2745</v>
      </c>
      <c r="F78" s="142" t="s">
        <v>2746</v>
      </c>
      <c r="G78" s="155">
        <f t="shared" si="3"/>
        <v>12.466666666666667</v>
      </c>
      <c r="H78" s="122" t="s">
        <v>2753</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2676</v>
      </c>
      <c r="C79" s="65" t="s">
        <v>32</v>
      </c>
      <c r="D79" s="63" t="s">
        <v>2764</v>
      </c>
      <c r="E79" s="172">
        <v>42675</v>
      </c>
      <c r="F79" s="172">
        <v>42719</v>
      </c>
      <c r="G79" s="155">
        <f t="shared" si="3"/>
        <v>1.4666666666666666</v>
      </c>
      <c r="H79" s="122" t="s">
        <v>2680</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2676</v>
      </c>
      <c r="C80" s="65" t="s">
        <v>32</v>
      </c>
      <c r="D80" s="63" t="s">
        <v>2765</v>
      </c>
      <c r="E80" s="172">
        <v>42675</v>
      </c>
      <c r="F80" s="172">
        <v>43312</v>
      </c>
      <c r="G80" s="155">
        <f t="shared" si="3"/>
        <v>21.233333333333334</v>
      </c>
      <c r="H80" s="122" t="s">
        <v>2680</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2676</v>
      </c>
      <c r="C81" s="65" t="s">
        <v>32</v>
      </c>
      <c r="D81" s="63" t="s">
        <v>2766</v>
      </c>
      <c r="E81" s="172">
        <v>42579</v>
      </c>
      <c r="F81" s="172">
        <v>42674</v>
      </c>
      <c r="G81" s="155">
        <f t="shared" si="3"/>
        <v>3.1666666666666665</v>
      </c>
      <c r="H81" s="119" t="s">
        <v>2708</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2754</v>
      </c>
      <c r="E114" s="142">
        <v>44181</v>
      </c>
      <c r="F114" s="142">
        <v>44773</v>
      </c>
      <c r="G114" s="155">
        <f>IF(AND(E114&lt;&gt;"",F114&lt;&gt;""),((F114-E114)/30),"")</f>
        <v>19.733333333333334</v>
      </c>
      <c r="H114" s="122" t="s">
        <v>2757</v>
      </c>
      <c r="I114" s="121" t="s">
        <v>220</v>
      </c>
      <c r="J114" s="121" t="s">
        <v>497</v>
      </c>
      <c r="K114" s="123">
        <v>9889849036</v>
      </c>
      <c r="L114" s="100">
        <f>+IF(AND(K114&gt;0,O114="Ejecución"),(K114/877802)*Tabla28[[#This Row],[% participación]],IF(AND(K114&gt;0,O114&lt;&gt;"Ejecución"),"-",""))</f>
        <v>11266.605722019316</v>
      </c>
      <c r="M114" s="124" t="s">
        <v>2759</v>
      </c>
      <c r="N114" s="168">
        <f>+IF(M118="No",1,IF(M118="Si","Ingrese %",""))</f>
        <v>1</v>
      </c>
      <c r="O114" s="157" t="s">
        <v>1150</v>
      </c>
      <c r="P114" s="78"/>
    </row>
    <row r="115" spans="1:16" s="6" customFormat="1" ht="24.75" customHeight="1" x14ac:dyDescent="0.25">
      <c r="A115" s="140">
        <v>2</v>
      </c>
      <c r="B115" s="156" t="s">
        <v>2665</v>
      </c>
      <c r="C115" s="158" t="s">
        <v>31</v>
      </c>
      <c r="D115" s="63" t="s">
        <v>2755</v>
      </c>
      <c r="E115" s="142">
        <v>44174</v>
      </c>
      <c r="F115" s="142">
        <v>44773</v>
      </c>
      <c r="G115" s="155">
        <f t="shared" ref="G115:G116" si="4">IF(AND(E115&lt;&gt;"",F115&lt;&gt;""),((F115-E115)/30),"")</f>
        <v>19.966666666666665</v>
      </c>
      <c r="H115" s="64" t="s">
        <v>2757</v>
      </c>
      <c r="I115" s="63" t="s">
        <v>220</v>
      </c>
      <c r="J115" s="63" t="s">
        <v>513</v>
      </c>
      <c r="K115" s="68">
        <v>7292865704</v>
      </c>
      <c r="L115" s="100">
        <f>+IF(AND(K115&gt;0,O115="Ejecución"),(K115/877802)*Tabla28[[#This Row],[% participación]],IF(AND(K115&gt;0,O115&lt;&gt;"Ejecución"),"-",""))</f>
        <v>8308.0987557558547</v>
      </c>
      <c r="M115" s="124" t="s">
        <v>2759</v>
      </c>
      <c r="N115" s="168">
        <f>+IF(M118="No",1,IF(M118="Si","Ingrese %",""))</f>
        <v>1</v>
      </c>
      <c r="O115" s="157" t="s">
        <v>1150</v>
      </c>
      <c r="P115" s="78"/>
    </row>
    <row r="116" spans="1:16" s="6" customFormat="1" ht="24.75" customHeight="1" x14ac:dyDescent="0.25">
      <c r="A116" s="140">
        <v>3</v>
      </c>
      <c r="B116" s="156" t="s">
        <v>2665</v>
      </c>
      <c r="C116" s="158" t="s">
        <v>31</v>
      </c>
      <c r="D116" s="63" t="s">
        <v>2756</v>
      </c>
      <c r="E116" s="142">
        <v>44166</v>
      </c>
      <c r="F116" s="142">
        <v>44773</v>
      </c>
      <c r="G116" s="155">
        <f t="shared" si="4"/>
        <v>20.233333333333334</v>
      </c>
      <c r="H116" s="64" t="s">
        <v>2757</v>
      </c>
      <c r="I116" s="63" t="s">
        <v>453</v>
      </c>
      <c r="J116" s="63" t="s">
        <v>103</v>
      </c>
      <c r="K116" s="68">
        <v>2353232149</v>
      </c>
      <c r="L116" s="100">
        <f>+IF(AND(K116&gt;0,O116="Ejecución"),(K116/877802)*Tabla28[[#This Row],[% participación]],IF(AND(K116&gt;0,O116&lt;&gt;"Ejecución"),"-",""))</f>
        <v>2680.8234077844436</v>
      </c>
      <c r="M116" s="124" t="s">
        <v>2759</v>
      </c>
      <c r="N116" s="168">
        <f>+IF(M118="No",1,IF(M118="Si","Ingrese %",""))</f>
        <v>1</v>
      </c>
      <c r="O116" s="157" t="s">
        <v>1150</v>
      </c>
      <c r="P116" s="78"/>
    </row>
    <row r="117" spans="1:16" s="6" customFormat="1" ht="24.75" customHeight="1" outlineLevel="1" x14ac:dyDescent="0.25">
      <c r="A117" s="140">
        <v>4</v>
      </c>
      <c r="B117" s="156" t="s">
        <v>2665</v>
      </c>
      <c r="C117" s="158" t="s">
        <v>31</v>
      </c>
      <c r="D117" s="63" t="s">
        <v>2684</v>
      </c>
      <c r="E117" s="142">
        <v>43885</v>
      </c>
      <c r="F117" s="142">
        <v>44196</v>
      </c>
      <c r="G117" s="155">
        <f t="shared" ref="G117:G159" si="5">IF(AND(E117&lt;&gt;"",F117&lt;&gt;""),((F117-E117)/30),"")</f>
        <v>10.366666666666667</v>
      </c>
      <c r="H117" s="64" t="s">
        <v>2707</v>
      </c>
      <c r="I117" s="63" t="s">
        <v>220</v>
      </c>
      <c r="J117" s="63" t="s">
        <v>487</v>
      </c>
      <c r="K117" s="68">
        <v>3350882908</v>
      </c>
      <c r="L117" s="100">
        <f>+IF(AND(K117&gt;0,O117="Ejecución"),(K117/877802)*Tabla28[[#This Row],[% participación]],IF(AND(K117&gt;0,O117&lt;&gt;"Ejecución"),"-",""))</f>
        <v>3817.3562010567302</v>
      </c>
      <c r="M117" s="124" t="s">
        <v>2759</v>
      </c>
      <c r="N117" s="168">
        <f>+IF(M118="No",1,IF(M118="Si","Ingrese %",""))</f>
        <v>1</v>
      </c>
      <c r="O117" s="157" t="s">
        <v>1150</v>
      </c>
      <c r="P117" s="78"/>
    </row>
    <row r="118" spans="1:16" s="7" customFormat="1" ht="24.75" customHeight="1" outlineLevel="1" x14ac:dyDescent="0.25">
      <c r="A118" s="141">
        <v>5</v>
      </c>
      <c r="B118" s="156" t="s">
        <v>2665</v>
      </c>
      <c r="C118" s="158" t="s">
        <v>31</v>
      </c>
      <c r="D118" s="63" t="s">
        <v>2687</v>
      </c>
      <c r="E118" s="142">
        <v>43885</v>
      </c>
      <c r="F118" s="142">
        <v>44196</v>
      </c>
      <c r="G118" s="155">
        <f t="shared" si="5"/>
        <v>10.366666666666667</v>
      </c>
      <c r="H118" s="64" t="s">
        <v>2758</v>
      </c>
      <c r="I118" s="63" t="s">
        <v>220</v>
      </c>
      <c r="J118" s="63" t="s">
        <v>487</v>
      </c>
      <c r="K118" s="68">
        <v>3819713349</v>
      </c>
      <c r="L118" s="100">
        <f>+IF(AND(K118&gt;0,O118="Ejecución"),(K118/877802)*Tabla28[[#This Row],[% participación]],IF(AND(K118&gt;0,O118&lt;&gt;"Ejecución"),"-",""))</f>
        <v>4351.4520917017735</v>
      </c>
      <c r="M118" s="124" t="s">
        <v>2759</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2759</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2760</v>
      </c>
      <c r="E167" s="8"/>
      <c r="F167" s="5"/>
      <c r="G167" s="107" t="s">
        <v>2760</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0.01</v>
      </c>
      <c r="G179" s="160">
        <f>IF(F179&gt;0,SUM(E179+F179),"")</f>
        <v>0.03</v>
      </c>
      <c r="H179" s="5"/>
      <c r="I179" s="221" t="s">
        <v>2671</v>
      </c>
      <c r="J179" s="221"/>
      <c r="K179" s="221"/>
      <c r="L179" s="221"/>
      <c r="M179" s="167">
        <v>0.02</v>
      </c>
      <c r="O179" s="8"/>
      <c r="Q179" s="19"/>
      <c r="R179" s="154">
        <f>IF(M179&gt;0,SUM(L179+M179),"")</f>
        <v>0.02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75091002</v>
      </c>
      <c r="F185" s="92"/>
      <c r="G185" s="93"/>
      <c r="H185" s="88"/>
      <c r="I185" s="90" t="s">
        <v>2627</v>
      </c>
      <c r="J185" s="161">
        <f>+SUM(M179:M183)</f>
        <v>0.02</v>
      </c>
      <c r="K185" s="202" t="s">
        <v>2628</v>
      </c>
      <c r="L185" s="202"/>
      <c r="M185" s="94">
        <f>+J185*(SUM(K20:K35))</f>
        <v>50060668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2761</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75" t="s">
        <v>2762</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