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NUEVA CONTRATACION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1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<sst xmlns="http://schemas.openxmlformats.org/spreadsheetml/2006/main" count="3215" uniqueCount="2737">
  <si>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</si>
  <si>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</si>
  <si>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</si>
  <si>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</si>
  <si>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</si>
  <si>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</si>
  <si>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</si>
  <si>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</si>
  <si>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</si>
  <si>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</si>
  <si>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</si>
  <si>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</si>
  <si>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</si>
  <si>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</si>
  <si>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</si>
  <si>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</si>
  <si>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</si>
  <si>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</si>
  <si>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</si>
  <si>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</si>
  <si>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</si>
  <si>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</si>
  <si>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</si>
  <si>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</si>
  <si>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</si>
  <si>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</si>
  <si>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</si>
  <si>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</si>
  <si>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</si>
  <si>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</si>
  <si>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</si>
  <si>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</si>
  <si>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</si>
  <si>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</si>
  <si>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</si>
  <si>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</si>
  <si>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</si>
  <si>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</si>
  <si>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</si>
  <si>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</si>
  <si>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</si>
  <si>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</si>
  <si>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</si>
  <si>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</si>
  <si>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</si>
  <si>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</si>
  <si>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</si>
  <si>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</si>
  <si>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</si>
  <si>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</si>
  <si>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</si>
  <si>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</si>
  <si>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</si>
  <si>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</si>
  <si>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</si>
  <si>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</si>
  <si>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</si>
  <si>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</si>
  <si>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</si>
  <si>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</si>
  <si>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</si>
  <si>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</si>
  <si>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</si>
  <si>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</si>
  <si>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</si>
  <si>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</si>
  <si>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</si>
  <si>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</si>
  <si>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</si>
  <si>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</si>
  <si>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</si>
  <si>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</si>
  <si>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</si>
  <si>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</si>
  <si>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</si>
  <si>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</si>
  <si>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</si>
  <si>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</si>
  <si>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</si>
  <si>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</si>
  <si>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</si>
  <si>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</si>
  <si>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</si>
  <si>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</si>
  <si>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</si>
  <si>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</si>
  <si>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</si>
  <si>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</si>
  <si>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</si>
  <si>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</si>
  <si>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</si>
  <si>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</si>
  <si>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</si>
  <si>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</si>
  <si>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</si>
  <si>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</si>
  <si>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</si>
  <si>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</si>
  <si>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</si>
  <si>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</si>
  <si>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</si>
  <si>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</si>
  <si>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</si>
  <si>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</si>
  <si>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</si>
  <si>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</si>
  <si>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</si>
  <si>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</si>
  <si>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</si>
  <si>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</si>
  <si>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</si>
  <si>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</si>
  <si>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</si>
  <si>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</si>
  <si>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</si>
  <si>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</si>
  <si>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</si>
  <si>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</si>
  <si>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</si>
  <si>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</si>
  <si>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</si>
  <si>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</si>
  <si>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</si>
  <si>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</si>
  <si>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</si>
  <si>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</si>
  <si>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</si>
  <si>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</si>
  <si>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</si>
  <si>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</si>
  <si>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</si>
  <si>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</si>
  <si>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</si>
  <si>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</si>
  <si>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</si>
  <si>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</si>
  <si>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</si>
  <si>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</si>
  <si>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</si>
  <si>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</si>
  <si>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</si>
  <si>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</si>
  <si>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</si>
  <si>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</si>
  <si>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</si>
  <si>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</si>
  <si>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</si>
  <si>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</si>
  <si>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</si>
  <si>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</si>
  <si>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</si>
  <si>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</si>
  <si>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</si>
  <si>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</si>
  <si>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</si>
  <si>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</si>
  <si>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</si>
  <si>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</si>
  <si>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</si>
  <si>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</si>
  <si>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</si>
  <si>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</si>
  <si>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</si>
  <si>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</si>
  <si>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</si>
  <si>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</si>
  <si>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</si>
  <si>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</si>
  <si>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</si>
  <si>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</si>
  <si>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</si>
  <si>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</si>
  <si>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</si>
  <si>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</si>
  <si>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</si>
  <si>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</si>
  <si>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</si>
  <si>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</si>
  <si>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</si>
  <si>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</si>
  <si>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</si>
  <si>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</si>
  <si>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</si>
  <si>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</si>
  <si>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</si>
  <si>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</si>
  <si>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</si>
  <si>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</si>
  <si>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</si>
  <si>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</si>
  <si>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</si>
  <si>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</si>
  <si>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</si>
  <si>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</si>
  <si>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</si>
  <si>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</si>
  <si>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</si>
  <si>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</si>
  <si>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</si>
  <si>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</si>
  <si>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</si>
  <si>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</si>
  <si>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</si>
  <si>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</si>
  <si>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</si>
  <si>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</si>
  <si>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</si>
  <si>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</si>
  <si>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</si>
  <si>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</si>
  <si>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</si>
  <si>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</si>
  <si>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</si>
  <si>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</si>
  <si>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</si>
  <si>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</si>
  <si>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</si>
  <si>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</si>
  <si>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</si>
  <si>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</si>
  <si>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</si>
  <si>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</si>
  <si>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</si>
  <si>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</si>
  <si>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</si>
  <si>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</si>
  <si>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</si>
  <si>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</si>
  <si>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</si>
  <si>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</si>
  <si>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</si>
  <si>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</si>
  <si>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</si>
  <si>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</si>
  <si>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</si>
  <si>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</si>
  <si>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</si>
  <si>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</si>
  <si>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</si>
  <si>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</si>
  <si>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</si>
  <si>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</si>
  <si>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</si>
  <si>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</si>
  <si>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</si>
  <si>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</si>
  <si>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</si>
  <si>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</si>
  <si>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</si>
  <si>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</si>
  <si>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</si>
  <si>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</si>
  <si>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</si>
  <si>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</si>
  <si>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</si>
  <si>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</si>
  <si>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</si>
  <si>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</si>
  <si>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</si>
  <si>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</si>
  <si>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</si>
  <si>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</si>
  <si>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</si>
  <si>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</si>
  <si>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</si>
  <si>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</si>
  <si>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</si>
  <si>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</si>
  <si>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</si>
  <si>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</si>
  <si>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</si>
  <si>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</si>
  <si>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</si>
  <si>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</si>
  <si>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</si>
  <si>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</si>
  <si>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</si>
  <si>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</si>
  <si>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</si>
  <si>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</si>
  <si>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</si>
  <si>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</si>
  <si>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</si>
  <si>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</si>
  <si>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</si>
  <si>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</si>
  <si>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</si>
  <si>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</si>
  <si>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</si>
  <si>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</si>
  <si>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</si>
  <si>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</si>
  <si>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</si>
  <si>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</si>
  <si>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</si>
  <si>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</si>
  <si>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</si>
  <si>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</si>
  <si>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</si>
  <si>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</si>
  <si>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</si>
  <si>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</si>
  <si>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</si>
  <si>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</si>
  <si>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</si>
  <si>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</si>
  <si>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</si>
  <si>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</si>
  <si>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</si>
  <si>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</si>
  <si>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</si>
  <si>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</si>
  <si>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</si>
  <si>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</si>
  <si>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</si>
  <si>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</si>
  <si>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</si>
  <si>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</si>
  <si>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</si>
  <si>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</si>
  <si>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</si>
  <si>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</si>
  <si>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</si>
  <si>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</si>
  <si>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</si>
  <si>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</si>
  <si>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</si>
  <si>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</si>
  <si>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</si>
  <si>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</si>
  <si>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</si>
  <si>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</si>
  <si>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</si>
  <si>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</si>
  <si>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</si>
  <si>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</si>
  <si>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</si>
  <si>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</si>
  <si>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</si>
  <si>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</si>
  <si>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</si>
  <si>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</si>
  <si>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</si>
  <si>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</si>
  <si>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</si>
  <si>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</si>
  <si>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</si>
  <si>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</si>
  <si>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</si>
  <si>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</si>
  <si>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</si>
  <si>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</si>
  <si>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</si>
  <si>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</si>
  <si>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</si>
  <si>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</si>
  <si>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</si>
  <si>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</si>
  <si>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</si>
  <si>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</si>
  <si>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</si>
  <si>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</si>
  <si>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</si>
  <si>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</si>
  <si>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</si>
  <si>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</si>
  <si>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</si>
  <si>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</si>
  <si>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</si>
  <si>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</si>
  <si>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</si>
  <si>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</si>
  <si>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</si>
  <si>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</si>
  <si>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</si>
  <si>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</si>
  <si>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</si>
  <si>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</si>
  <si>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</si>
  <si>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</si>
  <si>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</si>
  <si>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</si>
  <si>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</si>
  <si>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</si>
  <si>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</si>
  <si>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</si>
  <si>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</si>
  <si>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</si>
  <si>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</si>
  <si>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</si>
  <si>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</si>
  <si>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</si>
  <si>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</si>
  <si>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</si>
  <si>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</si>
  <si>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</si>
  <si>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</si>
  <si>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</si>
  <si>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</si>
  <si>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</si>
  <si>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</si>
  <si>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</si>
  <si>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</si>
  <si>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</si>
  <si>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</si>
  <si>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</si>
  <si>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</si>
  <si>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</si>
  <si>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</si>
  <si>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</si>
  <si>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</si>
  <si>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</si>
  <si>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</si>
  <si>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</si>
  <si>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</si>
  <si>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</si>
  <si>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</si>
  <si>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</si>
  <si>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</si>
  <si>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</si>
  <si>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</si>
  <si>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</si>
  <si>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</si>
  <si>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</si>
  <si>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</si>
  <si>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</si>
  <si>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</si>
  <si>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</si>
  <si>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</si>
  <si>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</si>
  <si>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</si>
  <si>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</si>
  <si>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</si>
  <si>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</si>
  <si>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</si>
  <si>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</si>
  <si>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</si>
  <si>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</si>
  <si>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</si>
  <si>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</si>
  <si>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</si>
  <si>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</si>
  <si>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</si>
  <si>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</si>
  <si>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</si>
  <si>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</si>
  <si>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</si>
  <si>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</si>
  <si>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</si>
  <si>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</si>
  <si>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</si>
  <si>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</si>
  <si>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</si>
  <si>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</si>
  <si>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</si>
  <si>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</si>
  <si>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</si>
  <si>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</si>
  <si>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</si>
  <si>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</si>
  <si>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</si>
  <si>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</si>
  <si>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</si>
  <si>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</si>
  <si>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</si>
  <si>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</si>
  <si>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</si>
  <si>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</si>
  <si>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</si>
  <si>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</si>
  <si>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</si>
  <si>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</si>
  <si>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</si>
  <si>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</si>
  <si>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</si>
  <si>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</si>
  <si>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</si>
  <si>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</si>
  <si>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</si>
  <si>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</si>
  <si>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</si>
  <si>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</si>
  <si>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</si>
  <si>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</si>
  <si>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</si>
  <si>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</si>
  <si>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</si>
  <si>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</si>
  <si>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</si>
  <si>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</si>
  <si>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</si>
  <si>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</si>
  <si>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</si>
  <si>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</si>
  <si>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</si>
  <si>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</si>
  <si>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</si>
  <si>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</si>
  <si>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</si>
  <si>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</si>
  <si>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</si>
  <si>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</si>
  <si>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</si>
  <si>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</si>
  <si>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</si>
  <si>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</si>
  <si>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</si>
  <si>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</si>
  <si>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</si>
  <si>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</si>
  <si>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</si>
  <si>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</si>
  <si>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</si>
  <si>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</si>
  <si>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</si>
  <si>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</si>
  <si>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</si>
  <si>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</si>
  <si>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</si>
  <si>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</si>
  <si>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</si>
  <si>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</si>
  <si>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</si>
  <si>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</si>
  <si>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</si>
  <si>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</si>
  <si>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</si>
  <si>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</si>
  <si>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</si>
  <si>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</si>
  <si>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</si>
  <si>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</si>
  <si>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</si>
  <si>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</si>
  <si>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</si>
  <si>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</si>
  <si>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</si>
  <si>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</si>
  <si>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</si>
  <si>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</si>
  <si>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</si>
  <si>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</si>
  <si>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</si>
  <si>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</si>
  <si>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</si>
  <si>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</si>
  <si>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</si>
  <si>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</si>
  <si>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</si>
  <si>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</si>
  <si>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</si>
  <si>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</si>
  <si>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</si>
  <si>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</si>
  <si>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</si>
  <si>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</si>
  <si>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</si>
  <si>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</si>
  <si>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</si>
  <si>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</si>
  <si>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</si>
  <si>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</si>
  <si>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</si>
  <si>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</si>
  <si>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</si>
  <si>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</si>
  <si>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</si>
  <si>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</si>
  <si>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</si>
  <si>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</si>
  <si>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</si>
  <si>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</si>
  <si>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</si>
  <si>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</si>
  <si>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</si>
  <si>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</si>
  <si>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</si>
  <si>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</si>
  <si>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</si>
  <si>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</si>
  <si>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</si>
  <si>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</si>
  <si>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</si>
  <si>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</si>
  <si>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</si>
  <si>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</si>
  <si>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</si>
  <si>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</si>
  <si>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</si>
  <si>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</si>
  <si>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</si>
  <si>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</si>
  <si>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</si>
  <si>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</si>
  <si>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</si>
  <si>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</si>
  <si>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</si>
  <si>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</si>
  <si>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</si>
  <si>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</si>
  <si>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</si>
  <si>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</si>
  <si>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</si>
  <si>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</si>
  <si>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</si>
  <si>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</si>
  <si>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</si>
  <si>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</si>
  <si>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</si>
  <si>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</si>
  <si>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</si>
  <si>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</si>
  <si>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</si>
  <si>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</si>
  <si>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</si>
  <si>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</si>
  <si>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</si>
  <si>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</si>
  <si>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</si>
  <si>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</si>
  <si>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</si>
  <si>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</si>
  <si>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</si>
  <si>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</si>
  <si>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</si>
  <si>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</si>
  <si>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</si>
  <si>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</si>
  <si>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</si>
  <si>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</si>
  <si>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</si>
  <si>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</si>
  <si>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</si>
  <si>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</si>
  <si>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</si>
  <si>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</si>
  <si>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</si>
  <si>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</si>
  <si>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</si>
  <si>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</si>
  <si>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</si>
  <si>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</si>
  <si>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</si>
  <si>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</si>
  <si>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</si>
  <si>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</si>
  <si>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</si>
  <si>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</si>
  <si>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</si>
  <si>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</si>
  <si>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</si>
  <si>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</si>
  <si>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</si>
  <si>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</si>
  <si>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</si>
  <si>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</si>
  <si>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</si>
  <si>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</si>
  <si>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</si>
  <si>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</si>
  <si>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</si>
  <si>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</si>
  <si>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</si>
  <si>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</si>
  <si>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</si>
  <si>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</si>
  <si>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</si>
  <si>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</si>
  <si>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</si>
  <si>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</si>
  <si>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</si>
  <si>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</si>
  <si>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</si>
  <si>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</si>
  <si>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</si>
  <si>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</si>
  <si>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</si>
  <si>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</si>
  <si>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</si>
  <si>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</si>
  <si>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</si>
  <si>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</si>
  <si>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</si>
  <si>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</si>
  <si>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</si>
  <si>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</si>
  <si>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</si>
  <si>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</si>
  <si>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</si>
  <si>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</si>
  <si>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</si>
  <si>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</si>
  <si>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</si>
  <si>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</si>
  <si>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</si>
  <si>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</si>
  <si>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</si>
  <si>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</si>
  <si>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</si>
  <si>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</si>
  <si>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</si>
  <si>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</si>
  <si>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</si>
  <si>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</si>
  <si>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</si>
  <si>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</si>
  <si>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</si>
  <si>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</si>
  <si>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</si>
  <si>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</si>
  <si>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</si>
  <si>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</si>
  <si>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</si>
  <si>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</si>
  <si>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</si>
  <si>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</si>
  <si>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</si>
  <si>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</si>
  <si>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</si>
  <si>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</si>
  <si>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</si>
  <si>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</si>
  <si>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</si>
  <si>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</si>
  <si>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</si>
  <si>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</si>
  <si>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</si>
  <si>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</si>
  <si>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</si>
  <si>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</si>
  <si>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</si>
  <si>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</si>
  <si>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</si>
  <si>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</si>
  <si>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</si>
  <si>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</si>
  <si>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</si>
  <si>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</si>
  <si>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</si>
  <si>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</si>
  <si>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</si>
  <si>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</si>
  <si>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</si>
  <si>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</si>
  <si>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</si>
  <si>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</si>
  <si>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</si>
  <si>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</si>
  <si>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</si>
  <si>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</si>
  <si>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</si>
  <si>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</si>
  <si>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</si>
  <si>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</si>
  <si>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</si>
  <si>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</si>
  <si>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</si>
  <si>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</si>
  <si>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</si>
  <si>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</si>
  <si>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</si>
  <si>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</si>
  <si>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</si>
  <si>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</si>
  <si>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</si>
  <si>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</si>
  <si>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</si>
  <si>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</si>
  <si>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</si>
  <si>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</si>
  <si>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</si>
  <si>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</si>
  <si>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</si>
  <si>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</si>
  <si>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</si>
  <si>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</si>
  <si>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</si>
  <si>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</si>
  <si>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</si>
  <si>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</si>
  <si>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</si>
  <si>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</si>
  <si>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</si>
  <si>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</si>
  <si>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</si>
  <si>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</si>
  <si>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</si>
  <si>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</si>
  <si>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</si>
  <si>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</si>
  <si>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</si>
  <si>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</si>
  <si>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</si>
  <si>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</si>
  <si>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</si>
  <si>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</si>
  <si>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</si>
  <si>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</si>
  <si>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</si>
  <si>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</si>
  <si>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</si>
  <si>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</si>
  <si>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</si>
  <si>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</si>
  <si>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</si>
  <si>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</si>
  <si>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</si>
  <si>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</si>
  <si>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</si>
  <si>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</si>
  <si>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</si>
  <si>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</si>
  <si>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</si>
  <si>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</si>
  <si>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</si>
  <si>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</si>
  <si>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</si>
  <si>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</si>
  <si>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</si>
  <si>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</si>
  <si>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</si>
  <si>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</si>
  <si>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</si>
  <si>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</si>
  <si>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</si>
  <si>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</si>
  <si>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</si>
  <si>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</si>
  <si>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</si>
  <si>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</si>
  <si>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</si>
  <si>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</si>
  <si>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</si>
  <si>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</si>
  <si>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</si>
  <si>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</si>
  <si>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</si>
  <si>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</si>
  <si>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</si>
  <si>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</si>
  <si>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</si>
  <si>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</si>
  <si>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</si>
  <si>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</si>
  <si>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</si>
  <si>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</si>
  <si>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</si>
  <si>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</si>
  <si>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</si>
  <si>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</si>
  <si>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</si>
  <si>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</si>
  <si>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</si>
  <si>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</si>
  <si>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</si>
  <si>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</si>
  <si>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</si>
  <si>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</si>
  <si>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</si>
  <si>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</si>
  <si>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</si>
  <si>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</si>
  <si>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</si>
  <si>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</si>
  <si>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</si>
  <si>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</si>
  <si>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</si>
  <si>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</si>
  <si>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</si>
  <si>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</si>
  <si>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</si>
  <si>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</si>
  <si>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</si>
  <si>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</si>
  <si>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</si>
  <si>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</si>
  <si>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</si>
  <si>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</si>
  <si>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</si>
  <si>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</si>
  <si>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</si>
  <si>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</si>
  <si>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</si>
  <si>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</si>
  <si>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</si>
  <si>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</si>
  <si>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</si>
  <si>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</si>
  <si>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</si>
  <si>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</si>
  <si>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</si>
  <si>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</si>
  <si>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</si>
  <si>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</si>
  <si>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</si>
  <si>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</si>
  <si>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</si>
  <si>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</si>
  <si>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</si>
  <si>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</si>
  <si>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</si>
  <si>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</si>
  <si>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</si>
  <si>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</si>
  <si>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</si>
  <si>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</si>
  <si>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</si>
  <si>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</si>
  <si>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</si>
  <si>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</si>
  <si>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</si>
  <si>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</si>
  <si>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</si>
  <si>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</si>
  <si>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</si>
  <si>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</si>
  <si>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</si>
  <si>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</si>
  <si>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</si>
  <si>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</si>
  <si>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</si>
  <si>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</si>
  <si>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</si>
  <si>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</si>
  <si>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</si>
  <si>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</si>
  <si>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</si>
  <si>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</si>
  <si>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</si>
  <si>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</si>
  <si>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</si>
  <si>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</si>
  <si>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</si>
  <si>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</si>
  <si>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</si>
  <si>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</si>
  <si>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</si>
  <si>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</si>
  <si>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</si>
  <si>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</si>
  <si>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</si>
  <si>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</si>
  <si>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</si>
  <si>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</si>
  <si>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</si>
  <si>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</si>
  <si>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</si>
  <si>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</si>
  <si>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</si>
  <si>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</si>
  <si>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</si>
  <si>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</si>
  <si>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</si>
  <si>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</si>
  <si>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</si>
  <si>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</si>
  <si>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</si>
  <si>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</si>
  <si>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</si>
  <si>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</si>
  <si>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</si>
  <si>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</si>
  <si>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</si>
  <si>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</si>
  <si>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</si>
  <si>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</si>
  <si>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</si>
  <si>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</si>
  <si>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</si>
  <si>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</si>
  <si>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</si>
  <si>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</si>
  <si>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</si>
  <si>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</si>
  <si>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</si>
  <si>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</si>
  <si>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</si>
  <si>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</si>
  <si>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</si>
  <si>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</si>
  <si>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</si>
  <si>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</si>
  <si>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</si>
  <si>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</si>
  <si>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</si>
  <si>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</si>
  <si>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</si>
  <si>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</si>
  <si>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</si>
  <si>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</si>
  <si>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</si>
  <si>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</si>
  <si>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</si>
  <si>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</si>
  <si>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</si>
  <si>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</si>
  <si>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</si>
  <si>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</si>
  <si>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</si>
  <si>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</si>
  <si>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</si>
  <si>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</si>
  <si>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</si>
  <si>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</si>
  <si>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</si>
  <si>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</si>
  <si>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</si>
  <si>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</si>
  <si>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</si>
  <si>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</si>
  <si>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</si>
  <si>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</si>
  <si>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</si>
  <si>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</si>
  <si>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</si>
  <si>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</si>
  <si>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</si>
  <si>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</si>
  <si>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</si>
  <si>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</si>
  <si>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</si>
  <si>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</si>
  <si>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</si>
  <si>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</si>
  <si>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</si>
  <si>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</si>
  <si>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</si>
  <si>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</si>
  <si>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</si>
  <si>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</si>
  <si>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</si>
  <si>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</si>
  <si>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</si>
  <si>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</si>
  <si>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</si>
  <si>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</si>
  <si>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</si>
  <si>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</si>
  <si>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</si>
  <si>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</si>
  <si>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</si>
  <si>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</si>
  <si>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</si>
  <si>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</si>
  <si>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</si>
  <si>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</si>
  <si>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</si>
  <si>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</si>
  <si>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</si>
  <si>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</si>
  <si>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</si>
  <si>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</si>
  <si>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</si>
  <si>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</si>
  <si>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</si>
  <si>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</si>
  <si>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</si>
  <si>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</si>
  <si>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</si>
  <si>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</si>
  <si>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</si>
  <si>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</si>
  <si>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</si>
  <si>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</si>
  <si>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</si>
  <si>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</si>
  <si>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</si>
  <si>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</si>
  <si>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</si>
  <si>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</si>
  <si>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</si>
  <si>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</si>
  <si>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</si>
  <si>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</si>
  <si>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</si>
  <si>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</si>
  <si>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</si>
  <si>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</si>
  <si>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</si>
  <si>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</si>
  <si>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</si>
  <si>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</si>
  <si>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</si>
  <si>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</si>
  <si>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</si>
  <si>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</si>
  <si>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</si>
  <si>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</si>
  <si>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</si>
  <si>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</si>
  <si>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</si>
  <si>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</si>
  <si>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</si>
  <si>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</si>
  <si>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</si>
  <si>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</si>
  <si>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</si>
  <si>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</si>
  <si>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</si>
  <si>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</si>
  <si>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</si>
  <si>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</si>
  <si>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</si>
  <si>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</si>
  <si>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</si>
  <si>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</si>
  <si>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</si>
  <si>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</si>
  <si>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</si>
  <si>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</si>
  <si>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</si>
  <si>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</si>
  <si>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</si>
  <si>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</si>
  <si>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</si>
  <si>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</si>
  <si>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</si>
  <si>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</si>
  <si>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</si>
  <si>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</si>
  <si>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</si>
  <si>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</si>
  <si>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</si>
  <si>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</si>
  <si>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</si>
  <si>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</si>
  <si>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</si>
  <si>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</si>
  <si>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</si>
  <si>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</si>
  <si>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</si>
  <si>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</si>
  <si>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</si>
  <si>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</si>
  <si>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</si>
  <si>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</si>
  <si>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</si>
  <si>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</si>
  <si>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</si>
  <si>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</si>
  <si>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</si>
  <si>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</si>
  <si>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</si>
  <si>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</si>
  <si>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</si>
  <si>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</si>
  <si>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</si>
  <si>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</si>
  <si>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</si>
  <si>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</si>
  <si>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</si>
  <si>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</si>
  <si>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</si>
  <si>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</si>
  <si>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</si>
  <si>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</si>
  <si>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</si>
  <si>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</si>
  <si>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</si>
  <si>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</si>
  <si>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</si>
  <si>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</si>
  <si>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</si>
  <si>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</si>
  <si>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</si>
  <si>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</si>
  <si>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</si>
  <si>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</si>
  <si>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</si>
  <si>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</si>
  <si>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</si>
  <si>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</si>
  <si>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</si>
  <si>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</si>
  <si>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</si>
  <si>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</si>
  <si>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</si>
  <si>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</si>
  <si>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</si>
  <si>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</si>
  <si>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</si>
  <si>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</si>
  <si>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</si>
  <si>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</si>
  <si>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</si>
  <si>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</si>
  <si>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</si>
  <si>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</si>
  <si>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</si>
  <si>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</si>
  <si>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</si>
  <si>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</si>
  <si>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</si>
  <si>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</si>
  <si>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</si>
  <si>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</si>
  <si>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</si>
  <si>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</si>
  <si>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</si>
  <si>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</si>
  <si>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</si>
  <si>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</si>
  <si>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</si>
  <si>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</si>
  <si>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</si>
  <si>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</si>
  <si>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</si>
  <si>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</si>
  <si>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</si>
  <si>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</si>
  <si>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</si>
  <si>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</si>
  <si>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</si>
  <si>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</si>
  <si>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</si>
  <si>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</si>
  <si>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</si>
  <si>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</si>
  <si>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</si>
  <si>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</si>
  <si>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</si>
  <si>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</si>
  <si>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</si>
  <si>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</si>
  <si>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</si>
  <si>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</si>
  <si>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</si>
  <si>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</si>
  <si>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</si>
  <si>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</si>
  <si>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</si>
  <si>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</si>
  <si>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</si>
  <si>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</si>
  <si>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</si>
  <si>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</si>
  <si>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</si>
  <si>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</si>
  <si>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</si>
  <si>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</si>
  <si>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</si>
  <si>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</si>
  <si>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</si>
  <si>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</si>
  <si>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</si>
  <si>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</si>
  <si>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</si>
  <si>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</si>
  <si>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</si>
  <si>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</si>
  <si>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</si>
  <si>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</si>
  <si>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</si>
  <si>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</si>
  <si>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</si>
  <si>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</si>
  <si>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</si>
  <si>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</si>
  <si>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</si>
  <si>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</si>
  <si>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</si>
  <si>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</si>
  <si>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</si>
  <si>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</si>
  <si>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</si>
  <si>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</si>
  <si>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</si>
  <si>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</si>
  <si>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</si>
  <si>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</si>
  <si>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</si>
  <si>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</si>
  <si>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</si>
  <si>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</si>
  <si>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</si>
  <si>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</si>
  <si>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</si>
  <si>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</si>
  <si>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</si>
  <si>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</si>
  <si>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</si>
  <si>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</si>
  <si>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</si>
  <si>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</si>
  <si>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</si>
  <si>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</si>
  <si>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</si>
  <si>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</si>
  <si>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</si>
  <si>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</si>
  <si>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</si>
  <si>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</si>
  <si>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</si>
  <si>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</si>
  <si>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</si>
  <si>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</si>
  <si>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</si>
  <si>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</si>
  <si>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</si>
  <si>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</si>
  <si>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</si>
  <si>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</si>
  <si>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</si>
  <si>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</si>
  <si>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</si>
  <si>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</si>
  <si>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</si>
  <si>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</si>
  <si>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</si>
  <si>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</si>
  <si>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</si>
  <si>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</si>
  <si>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</si>
  <si>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</si>
  <si>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</si>
  <si>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</si>
  <si>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</si>
  <si>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</si>
  <si>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</si>
  <si>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</si>
  <si>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</si>
  <si>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</si>
  <si>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</si>
  <si>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</si>
  <si>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</si>
  <si>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</si>
  <si>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</si>
  <si>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</si>
  <si>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</si>
  <si>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</si>
  <si>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</si>
  <si>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</si>
  <si>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</si>
  <si>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</si>
  <si>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</si>
  <si>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</si>
  <si>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</si>
  <si>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</si>
  <si>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</si>
  <si>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</si>
  <si>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</si>
  <si>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</si>
  <si>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</si>
  <si>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</si>
  <si>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</si>
  <si>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</si>
  <si>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</si>
  <si>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</si>
  <si>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</si>
  <si>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</si>
  <si>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</si>
  <si>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</si>
  <si>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</si>
  <si>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</si>
  <si>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</si>
  <si>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</si>
  <si>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</si>
  <si>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</si>
  <si>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</si>
  <si>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</si>
  <si>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</si>
  <si>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</si>
  <si>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</si>
  <si>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</si>
  <si>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</si>
  <si>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</si>
  <si>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</si>
  <si>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</si>
  <si>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</si>
  <si>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</si>
  <si>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</si>
  <si>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</si>
  <si>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</si>
  <si>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</si>
  <si>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</si>
  <si>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</si>
  <si>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</si>
  <si>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</si>
  <si>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</si>
  <si>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</si>
  <si>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</si>
  <si>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</si>
  <si>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</si>
  <si>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</si>
  <si>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</si>
  <si>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</si>
  <si>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</si>
  <si>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</si>
  <si>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</si>
  <si>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</si>
  <si>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</si>
  <si>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</si>
  <si>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</si>
  <si>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</si>
  <si>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</si>
  <si>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</si>
  <si>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</si>
  <si>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</si>
  <si>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</si>
  <si>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</si>
  <si>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</si>
  <si>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</si>
  <si>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</si>
  <si>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</si>
  <si>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</si>
  <si>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</si>
  <si>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</si>
  <si>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</si>
  <si>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</si>
  <si>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</si>
  <si>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</si>
  <si>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</si>
  <si>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</si>
  <si>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</si>
  <si>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</si>
  <si>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</si>
  <si>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</si>
  <si>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</si>
  <si>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</si>
  <si>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</si>
  <si>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</si>
  <si>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</si>
  <si>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</si>
  <si>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</si>
  <si>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</si>
  <si>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</si>
  <si>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</si>
  <si>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</si>
  <si>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</si>
  <si>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</si>
  <si>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</si>
  <si>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</si>
  <si>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</si>
  <si>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</si>
  <si>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</si>
  <si>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</si>
  <si>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</si>
  <si>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</si>
  <si>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</si>
  <si>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</si>
  <si>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</si>
  <si>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</si>
  <si>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</si>
  <si>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</si>
  <si>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</si>
  <si>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</si>
  <si>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</si>
  <si>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</si>
  <si>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</si>
  <si>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</si>
  <si>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</si>
  <si>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</si>
  <si>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</si>
  <si>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</si>
  <si>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</si>
  <si>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</si>
  <si>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</si>
  <si>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</si>
  <si>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</si>
  <si>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</si>
  <si>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</si>
  <si>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</si>
  <si>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</si>
  <si>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</si>
  <si>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</si>
  <si>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</si>
  <si>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</si>
  <si>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</si>
  <si>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</si>
  <si>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</si>
  <si>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</si>
  <si>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</si>
  <si>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</si>
  <si>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</si>
  <si>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</si>
  <si>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</si>
  <si>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</si>
  <si>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</si>
  <si>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</si>
  <si>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</si>
  <si>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</si>
  <si>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</si>
  <si>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</si>
  <si>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</si>
  <si>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</si>
  <si>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</si>
  <si>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</si>
  <si>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</si>
  <si>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</si>
  <si>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</si>
  <si>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</si>
  <si>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</si>
  <si>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</si>
  <si>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</si>
  <si>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</si>
  <si>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</si>
  <si>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</si>
  <si>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</si>
  <si>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</si>
  <si>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</si>
  <si>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</si>
  <si>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</si>
  <si>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</si>
  <si>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</si>
  <si>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</si>
  <si>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</si>
  <si>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</si>
  <si>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</si>
  <si>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</si>
  <si>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</si>
  <si>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</si>
  <si>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</si>
  <si>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</si>
  <si>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</si>
  <si>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</si>
  <si>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</si>
  <si>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</si>
  <si>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</si>
  <si>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</si>
  <si>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</si>
  <si>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</si>
  <si>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</si>
  <si>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</si>
  <si>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</si>
  <si>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</si>
  <si>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</si>
  <si>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</si>
  <si>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</si>
  <si>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</si>
  <si>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</si>
  <si>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</si>
  <si>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</si>
  <si>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</si>
  <si>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</si>
  <si>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</si>
  <si>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</si>
  <si>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</si>
  <si>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</si>
  <si>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</si>
  <si>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</si>
  <si>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</si>
  <si>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</si>
  <si>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</si>
  <si>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</si>
  <si>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</si>
  <si>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</si>
  <si>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</si>
  <si>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</si>
  <si>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</si>
  <si>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</si>
  <si>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</si>
  <si>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</si>
  <si>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</si>
  <si>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</si>
  <si>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</si>
  <si>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</si>
  <si>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</si>
  <si>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</si>
  <si>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</si>
  <si>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</si>
  <si>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</si>
  <si>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</si>
  <si>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</si>
  <si>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</si>
  <si>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</si>
  <si>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</si>
  <si>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</si>
  <si>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</si>
  <si>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</si>
  <si>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</si>
  <si>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</si>
  <si>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</si>
  <si>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</si>
  <si>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</si>
  <si>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</si>
  <si>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</si>
  <si>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</si>
  <si>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</si>
  <si>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</si>
  <si>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</si>
  <si>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</si>
  <si>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</si>
  <si>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</si>
  <si>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</si>
  <si>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</si>
  <si>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</si>
  <si>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</si>
  <si>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</si>
  <si>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</si>
  <si>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</si>
  <si>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</si>
  <si>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</si>
  <si>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</si>
  <si>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</si>
  <si>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</si>
  <si>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</si>
  <si>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</si>
  <si>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</si>
  <si>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</si>
  <si>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</si>
  <si>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</si>
  <si>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</si>
  <si>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</si>
  <si>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</si>
  <si>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</si>
  <si>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</si>
  <si>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</si>
  <si>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</si>
  <si>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</si>
  <si>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</si>
  <si>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</si>
  <si>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</si>
  <si>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</si>
  <si>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</si>
  <si>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</si>
  <si>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</si>
  <si>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</si>
  <si>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</si>
  <si>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</si>
  <si>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</si>
  <si>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</si>
  <si>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</si>
  <si>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</si>
  <si>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</si>
  <si>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</si>
  <si>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</si>
  <si>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</si>
  <si>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</si>
  <si>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</si>
  <si>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</si>
  <si>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</si>
  <si>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</si>
  <si>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</si>
  <si>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</si>
  <si>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</si>
  <si>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</si>
  <si>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</si>
  <si>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</si>
  <si>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</si>
  <si>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</si>
  <si>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</si>
  <si>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</si>
  <si>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</si>
  <si>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</si>
  <si>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</si>
  <si>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</si>
  <si>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</si>
  <si>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</si>
  <si>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</si>
  <si>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</si>
  <si>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</si>
  <si>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</si>
  <si>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</si>
  <si>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</si>
  <si>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</si>
  <si>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</si>
  <si>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</si>
  <si>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</si>
  <si>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</si>
  <si>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</si>
  <si>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</si>
  <si>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</si>
  <si>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</si>
  <si>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</si>
  <si>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</si>
  <si>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</si>
  <si>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</si>
  <si>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</si>
  <si>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</si>
  <si>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</si>
  <si>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</si>
  <si>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</si>
  <si>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</si>
  <si>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</si>
  <si>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</si>
  <si>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</si>
  <si>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</si>
  <si>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</si>
  <si>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</si>
  <si>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</si>
  <si>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</si>
  <si>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</si>
  <si>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</si>
  <si>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</si>
  <si>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</si>
  <si>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</si>
  <si>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</si>
  <si>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</si>
  <si>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</si>
  <si>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</si>
  <si>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</si>
  <si>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</si>
  <si>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</si>
  <si>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</si>
  <si>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</si>
  <si>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</si>
  <si>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</si>
  <si>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</si>
  <si>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</si>
  <si>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</si>
  <si>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</si>
  <si>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</si>
  <si>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</si>
  <si>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</si>
  <si>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</si>
  <si>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</si>
  <si>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</si>
  <si>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</si>
  <si>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</si>
  <si>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</si>
  <si>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</si>
  <si>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</si>
  <si>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</si>
  <si>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</si>
  <si>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</si>
  <si>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</si>
  <si>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</si>
  <si>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</si>
  <si>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</si>
  <si>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</si>
  <si>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</si>
  <si>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</si>
  <si>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</si>
  <si>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</si>
  <si>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</si>
  <si>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</si>
  <si>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</si>
  <si>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</si>
  <si>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</si>
  <si>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</si>
  <si>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</si>
  <si>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</si>
  <si>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</si>
  <si>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</si>
  <si>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</si>
  <si>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</si>
  <si>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</si>
  <si>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</si>
  <si>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</si>
  <si>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</si>
  <si>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</si>
  <si>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</si>
  <si>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</si>
  <si>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</si>
  <si>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</si>
  <si>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</si>
  <si>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</si>
  <si>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</si>
  <si>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</si>
  <si>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</si>
  <si>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</si>
  <si>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</si>
  <si>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</si>
  <si>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</si>
  <si>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</si>
  <si>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</si>
  <si>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</si>
  <si>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</si>
  <si>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</si>
  <si>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</si>
  <si>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</si>
  <si>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</si>
  <si>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</si>
  <si>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</si>
  <si>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</si>
  <si>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</si>
  <si>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</si>
  <si>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</si>
  <si>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</si>
  <si>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</si>
  <si>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</si>
  <si>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</si>
  <si>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</si>
  <si>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</si>
  <si>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</si>
  <si>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</si>
  <si>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</si>
  <si>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</si>
  <si>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</si>
  <si>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</si>
  <si>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</si>
  <si>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</si>
  <si>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</si>
  <si>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</si>
  <si>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</si>
  <si>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</si>
  <si>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</si>
  <si>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</si>
  <si>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</si>
  <si>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</si>
  <si>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</si>
  <si>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</si>
  <si>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</si>
  <si>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</si>
  <si>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</si>
  <si>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</si>
  <si>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</si>
  <si>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</si>
  <si>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</si>
  <si>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</si>
  <si>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</si>
  <si>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</si>
  <si>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</si>
  <si>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</si>
  <si>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</si>
  <si>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</si>
  <si>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</si>
  <si>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</si>
  <si>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</si>
  <si>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</si>
  <si>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</si>
  <si>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</si>
  <si>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</si>
  <si>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</si>
  <si>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</si>
  <si>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</si>
  <si>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</si>
  <si>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</si>
  <si>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</si>
  <si>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</si>
  <si>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</si>
  <si>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</si>
  <si>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</si>
  <si>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</si>
  <si>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</si>
  <si>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</si>
  <si>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</si>
  <si>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</si>
  <si>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</si>
  <si>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</si>
  <si>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</si>
  <si>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</si>
  <si>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</si>
  <si>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</si>
  <si>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</si>
  <si>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</si>
  <si>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</si>
  <si>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</si>
  <si>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</si>
  <si>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</si>
  <si>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</si>
  <si>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</si>
  <si>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</si>
  <si>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</si>
  <si>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</si>
  <si>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</si>
  <si>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</si>
  <si>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</si>
  <si>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</si>
  <si>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</si>
  <si>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</si>
  <si>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</si>
  <si>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</si>
  <si>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</si>
  <si>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</si>
  <si>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</si>
  <si>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</si>
  <si>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</si>
  <si>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</si>
  <si>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</si>
  <si>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</si>
  <si>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</si>
  <si>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</si>
  <si>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</si>
  <si>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</si>
  <si>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</si>
  <si>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</si>
  <si>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</si>
  <si>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</si>
  <si>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</si>
  <si>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</si>
  <si>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</si>
  <si>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</si>
  <si>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</si>
  <si>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</si>
  <si>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</si>
  <si>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</si>
  <si>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</si>
  <si>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</si>
  <si>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</si>
  <si>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</si>
  <si>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</si>
  <si>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</si>
  <si>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</si>
  <si>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</si>
  <si>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</si>
  <si>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</si>
  <si>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</si>
  <si>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</si>
  <si>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</si>
  <si>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</si>
  <si>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</si>
  <si>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</si>
  <si>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</si>
  <si>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</si>
  <si>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</si>
  <si>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</si>
  <si>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</si>
  <si>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</si>
  <si>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</si>
  <si>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</si>
  <si>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</si>
  <si>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</si>
  <si>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</si>
  <si>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</si>
  <si>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</si>
  <si>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</si>
  <si>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</si>
  <si>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</si>
  <si>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</si>
  <si>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</si>
  <si>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</si>
  <si>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</si>
  <si>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</si>
  <si>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</si>
  <si>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</si>
  <si>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</si>
  <si>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</si>
  <si>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</si>
  <si>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</si>
  <si>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</si>
  <si>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</si>
  <si>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</si>
  <si>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</si>
  <si>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</si>
  <si>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</si>
  <si>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</si>
  <si>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</si>
  <si>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</si>
  <si>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</si>
  <si>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</si>
  <si>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</si>
  <si>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</si>
  <si>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</si>
  <si>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</si>
  <si>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</si>
  <si>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</si>
  <si>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</si>
  <si>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</si>
  <si>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</si>
  <si>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</si>
  <si>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</si>
  <si>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</si>
  <si>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</si>
  <si>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</si>
  <si>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</si>
  <si>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</si>
  <si>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</si>
  <si>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</si>
  <si>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</si>
  <si>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</si>
  <si>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</si>
  <si>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</si>
  <si>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</si>
  <si>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</si>
  <si>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</si>
  <si>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</si>
  <si>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</si>
  <si>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</si>
  <si>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</si>
  <si>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</si>
  <si>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</si>
  <si>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</si>
  <si>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</si>
  <si>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</si>
  <si>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</si>
  <si>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</si>
  <si>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</si>
  <si>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</si>
  <si>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</si>
  <si>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</si>
  <si>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</si>
  <si>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</si>
  <si>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</si>
  <si>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</si>
  <si>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</si>
  <si>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</si>
  <si>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</si>
  <si>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</si>
  <si>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</si>
  <si>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</si>
  <si>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</si>
  <si>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</si>
  <si>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</si>
  <si>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</si>
  <si>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</si>
  <si>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</si>
  <si>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</si>
  <si>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</si>
  <si>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</si>
  <si>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</si>
  <si>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</si>
  <si>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</si>
  <si>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</si>
  <si>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</si>
  <si>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</si>
  <si>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</si>
  <si>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</si>
  <si>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</si>
  <si>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</si>
  <si>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</si>
  <si>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</si>
  <si>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</si>
  <si>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</si>
  <si>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</si>
  <si>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</si>
  <si>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</si>
  <si>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</si>
  <si>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</si>
  <si>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</si>
  <si>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</si>
  <si>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</si>
  <si>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</si>
  <si>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</si>
  <si>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</si>
  <si>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</si>
  <si>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</si>
  <si>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</si>
  <si>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</si>
  <si>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</si>
  <si>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</si>
  <si>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</si>
  <si>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</si>
  <si>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</si>
  <si>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</si>
  <si>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</si>
  <si>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</si>
  <si>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</si>
  <si>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</si>
  <si>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</si>
  <si>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</si>
  <si>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</si>
  <si>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</si>
  <si>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</si>
  <si>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</si>
  <si>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</si>
  <si>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</si>
  <si>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</si>
  <si>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</si>
  <si>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</si>
  <si>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</si>
  <si>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</si>
  <si>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</si>
  <si>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</si>
  <si>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</si>
  <si>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</si>
  <si>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</si>
  <si>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</si>
  <si>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</si>
  <si>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</si>
  <si>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</si>
  <si>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</si>
  <si>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</si>
  <si>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</si>
  <si>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</si>
  <si>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</si>
  <si>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</si>
  <si>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</si>
  <si>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</si>
  <si>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</si>
  <si>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</si>
  <si>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</si>
  <si>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</si>
  <si>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</si>
  <si>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</si>
  <si>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</si>
  <si>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</si>
  <si>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</si>
  <si>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</si>
  <si>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</si>
  <si>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</si>
  <si>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</si>
  <si>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</si>
  <si>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</si>
  <si>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</si>
  <si>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</si>
  <si>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</si>
  <si>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</si>
  <si>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</si>
  <si>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</si>
  <si>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</si>
  <si>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</si>
  <si>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</si>
  <si>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</si>
  <si>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</si>
  <si>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</si>
  <si>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</si>
  <si>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</si>
  <si>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</si>
  <si>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</si>
  <si>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</si>
  <si>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</si>
  <si>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</si>
  <si>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</si>
  <si>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</si>
  <si>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</si>
  <si>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</si>
  <si>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</si>
  <si>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</si>
  <si>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</si>
  <si>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</si>
  <si>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</si>
  <si>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</si>
  <si>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</si>
  <si>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</si>
  <si>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</si>
  <si>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</si>
  <si>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</si>
  <si>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</si>
  <si>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</si>
  <si>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</si>
  <si>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</si>
  <si>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</si>
  <si>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</si>
  <si>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</si>
  <si>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</si>
  <si>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</si>
  <si>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</si>
  <si>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</si>
  <si>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</si>
  <si>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</si>
  <si>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</si>
  <si>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</si>
  <si>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</si>
  <si>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</si>
  <si>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</si>
  <si>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</si>
  <si>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</si>
  <si>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</si>
  <si>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</si>
  <si>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</si>
  <si>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</si>
  <si>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</si>
  <si>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</si>
  <si>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</si>
  <si>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</si>
  <si>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</si>
  <si>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</si>
  <si>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</si>
  <si>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</si>
  <si>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</si>
  <si>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</si>
  <si>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</si>
  <si>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</si>
  <si>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</si>
  <si>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</si>
  <si>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</si>
  <si>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</si>
  <si>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</si>
  <si>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</si>
  <si>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</si>
  <si>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</si>
  <si>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</si>
  <si>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</si>
  <si>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</si>
  <si>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</si>
  <si>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</si>
  <si>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</si>
  <si>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</si>
  <si>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</si>
  <si>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</si>
  <si>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</si>
  <si>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</si>
  <si>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</si>
  <si>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</si>
  <si>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</si>
  <si>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</si>
  <si>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</si>
  <si>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</si>
  <si>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</si>
  <si>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</si>
  <si>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</si>
  <si>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</si>
  <si>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</si>
  <si>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</si>
  <si>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</si>
  <si>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</si>
  <si>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</si>
  <si>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</si>
  <si>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</si>
  <si>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</si>
  <si>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</si>
  <si>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</si>
  <si>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</si>
  <si>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</si>
  <si>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</si>
  <si>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</si>
  <si>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</si>
  <si>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</si>
  <si>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</si>
  <si>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</si>
  <si>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</si>
  <si>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</si>
  <si>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</si>
  <si>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</si>
  <si>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</si>
  <si>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</si>
  <si>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</si>
  <si>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</si>
  <si>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</si>
  <si>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</si>
  <si>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</si>
  <si>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</si>
  <si>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</si>
  <si>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</si>
  <si>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</si>
  <si>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</si>
  <si>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</si>
  <si>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</si>
  <si>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</si>
  <si>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</si>
  <si>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</si>
  <si>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</si>
  <si>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</si>
  <si>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</si>
  <si>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</si>
  <si>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</si>
  <si>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</si>
  <si>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</si>
  <si>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</si>
  <si>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</si>
  <si>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</si>
  <si>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</si>
  <si>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</si>
  <si>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</si>
  <si>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</si>
  <si>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</si>
  <si>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</si>
  <si>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</si>
  <si>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</si>
  <si>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</si>
  <si>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</si>
  <si>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</si>
  <si>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</si>
  <si>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</si>
  <si>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</si>
  <si>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</si>
  <si>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</si>
  <si>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</si>
  <si>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</si>
  <si>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</si>
  <si>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</si>
  <si>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</si>
  <si>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</si>
  <si>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</si>
  <si>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</si>
  <si>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</si>
  <si>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</si>
  <si>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</si>
  <si>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</si>
  <si>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</si>
  <si>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</si>
  <si>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</si>
  <si>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</si>
  <si>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</si>
  <si>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</si>
  <si>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</si>
  <si>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</si>
  <si>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</si>
  <si>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</si>
  <si>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</si>
  <si>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</si>
  <si>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</si>
  <si>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</si>
  <si>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</si>
  <si>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</si>
  <si>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</si>
  <si>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</si>
  <si>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</si>
  <si>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</si>
  <si>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</si>
  <si>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</si>
  <si>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</si>
  <si>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</si>
  <si>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</si>
  <si>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</si>
  <si>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</si>
  <si>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</si>
  <si>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</si>
  <si>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</si>
  <si>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</si>
  <si>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</si>
  <si>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</si>
  <si>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</si>
  <si>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</si>
  <si>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</si>
  <si>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</si>
  <si>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</si>
  <si>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</si>
  <si>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</si>
  <si>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</si>
  <si>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</si>
  <si>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</si>
  <si>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</si>
  <si>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</si>
  <si>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</si>
  <si>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</si>
  <si>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</si>
  <si>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</si>
  <si>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</si>
  <si>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</si>
  <si>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</si>
  <si>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</si>
  <si>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</si>
  <si>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</si>
  <si>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</si>
  <si>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</si>
  <si>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</si>
  <si>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</si>
  <si>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</si>
  <si>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</si>
  <si>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</si>
  <si>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</si>
  <si>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</si>
  <si>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</si>
  <si>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</si>
  <si>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</si>
  <si>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</si>
  <si>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</si>
  <si>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</si>
  <si>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</si>
  <si>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</si>
  <si>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</si>
  <si>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</si>
  <si>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</si>
  <si>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</si>
  <si>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</si>
  <si>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</si>
  <si>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</si>
  <si>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</si>
  <si>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</si>
  <si>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</si>
  <si>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</si>
  <si>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</si>
  <si>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</si>
  <si>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</si>
  <si>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</si>
  <si>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</si>
  <si>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</si>
  <si>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</si>
  <si>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</si>
  <si>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</si>
  <si>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</si>
  <si>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</si>
  <si>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</si>
  <si>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</si>
  <si>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</si>
  <si>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</si>
  <si>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</si>
  <si>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</si>
  <si>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</si>
  <si>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</si>
  <si>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</si>
  <si>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</si>
  <si>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</si>
  <si>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</si>
  <si>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</si>
  <si>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</si>
  <si>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</si>
  <si>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</si>
  <si>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</si>
  <si>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</si>
  <si>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</si>
  <si>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</si>
  <si>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</si>
  <si>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</si>
  <si>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</si>
  <si>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</si>
  <si>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</si>
  <si>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</si>
  <si>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</si>
  <si>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</si>
  <si>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</si>
  <si>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</si>
  <si>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</si>
  <si>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</si>
  <si>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</si>
  <si>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</si>
  <si>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</si>
  <si>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</si>
  <si>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</si>
  <si>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</si>
  <si>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</si>
  <si>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</si>
  <si>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</si>
  <si>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</si>
  <si>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</si>
  <si>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</si>
  <si>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</si>
  <si>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</si>
  <si>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</si>
  <si>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</si>
  <si>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</si>
  <si>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</si>
  <si>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</si>
  <si>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</si>
  <si>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</si>
  <si>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</si>
  <si>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</si>
  <si>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</si>
  <si>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</si>
  <si>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</si>
  <si>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</si>
  <si>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</si>
  <si>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</si>
  <si>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</si>
  <si>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</si>
  <si>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</si>
  <si>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</si>
  <si>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</si>
  <si>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</si>
  <si>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</si>
  <si>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</si>
  <si>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</si>
  <si>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</si>
  <si>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</si>
  <si>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</si>
  <si>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</si>
  <si>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</si>
  <si>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</si>
  <si>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</si>
  <si>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</si>
  <si>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</si>
  <si>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</si>
  <si>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</si>
  <si>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</si>
  <si>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</si>
  <si>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</si>
  <si>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</si>
  <si>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</si>
  <si>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</si>
  <si>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</si>
  <si>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</si>
  <si>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</si>
  <si>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</si>
  <si>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</si>
  <si>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</si>
  <si>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</si>
  <si>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</si>
  <si>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</si>
  <si>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</si>
  <si>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</si>
  <si>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</si>
  <si>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</si>
  <si>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</si>
  <si>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</si>
  <si>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</si>
  <si>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</si>
  <si>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</si>
  <si>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</si>
  <si>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</si>
  <si>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</si>
  <si>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</si>
  <si>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</si>
  <si>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</si>
  <si>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</si>
  <si>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</si>
  <si>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</si>
  <si>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</si>
  <si>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</si>
  <si>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</si>
  <si>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</si>
  <si>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</si>
  <si>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</si>
  <si>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</si>
  <si>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</si>
  <si>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</si>
  <si>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</si>
  <si>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</si>
  <si>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</si>
  <si>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</si>
  <si>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</si>
  <si>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</si>
  <si>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</si>
  <si>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</si>
  <si>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</si>
  <si>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</si>
  <si>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</si>
  <si>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</si>
  <si>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</si>
  <si>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</si>
  <si>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</si>
  <si>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</si>
  <si>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</si>
  <si>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</si>
  <si>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</si>
  <si>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</si>
  <si>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</si>
  <si>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</si>
  <si>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</si>
  <si>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</si>
  <si>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</si>
  <si>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</si>
  <si>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</si>
  <si>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</si>
  <si>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</si>
  <si>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</si>
  <si>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</si>
  <si>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</si>
  <si>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</si>
  <si>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</si>
  <si>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</si>
  <si>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</si>
  <si>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</si>
  <si>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</si>
  <si>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</si>
  <si>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</si>
  <si>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</si>
  <si>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</si>
  <si>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</si>
  <si>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</si>
  <si>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</si>
  <si>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</si>
  <si>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</si>
  <si>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</si>
  <si>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</si>
  <si>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</si>
  <si>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</si>
  <si>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</si>
  <si>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</si>
  <si>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</si>
  <si>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</si>
  <si>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</si>
  <si>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</si>
  <si>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</si>
  <si>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</si>
  <si>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</si>
  <si>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</si>
  <si>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</si>
  <si>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</si>
  <si>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</si>
  <si>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</si>
  <si>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</si>
  <si>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</si>
  <si>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</si>
  <si>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</si>
  <si>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</si>
  <si>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</si>
  <si>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</si>
  <si>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</si>
  <si>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</si>
  <si>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</si>
  <si>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</si>
  <si>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</si>
  <si>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</si>
  <si>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</si>
  <si>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</si>
  <si>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</si>
  <si>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</si>
  <si>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</si>
  <si>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</si>
  <si>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</si>
  <si>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</si>
  <si>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</si>
  <si>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</si>
  <si>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</si>
  <si>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</si>
  <si>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</si>
  <si>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</si>
  <si>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</si>
  <si>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</si>
  <si>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</si>
  <si>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</si>
  <si>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</si>
  <si>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</si>
  <si>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</si>
  <si>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</si>
  <si>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</si>
  <si>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</si>
  <si>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</si>
  <si>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</si>
  <si>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</si>
  <si>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</si>
  <si>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</si>
  <si>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</si>
  <si>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</si>
  <si>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</si>
  <si>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</si>
  <si>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</si>
  <si>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</si>
  <si>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</si>
  <si>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</si>
  <si>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</si>
  <si>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</si>
  <si>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</si>
  <si>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</si>
  <si>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</si>
  <si>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</si>
  <si>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</si>
  <si>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</si>
  <si>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</si>
  <si>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</si>
  <si>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</si>
  <si>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</si>
  <si>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</si>
  <si>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</si>
  <si>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</si>
  <si>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</si>
  <si>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</si>
  <si>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</si>
  <si>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</si>
  <si>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</si>
  <si>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</si>
  <si>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</si>
  <si>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</si>
  <si>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</si>
  <si>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</si>
  <si>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</si>
  <si>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</si>
  <si>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</si>
  <si>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</si>
  <si>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</si>
  <si>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</si>
  <si>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</si>
  <si>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</si>
  <si>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</si>
  <si>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</si>
  <si>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</si>
  <si>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</si>
  <si>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</si>
  <si>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</si>
  <si>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</si>
  <si>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</si>
  <si>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</si>
  <si>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</si>
  <si>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</si>
  <si>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</si>
  <si>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</si>
  <si>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</si>
  <si>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</si>
  <si>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</si>
  <si>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</si>
  <si>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</si>
  <si>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</si>
  <si>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</si>
  <si>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</si>
  <si>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</si>
  <si>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</si>
  <si>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</si>
  <si>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</si>
  <si>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</si>
  <si>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</si>
  <si>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</si>
  <si>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</si>
  <si>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</si>
  <si>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</si>
  <si>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</si>
  <si>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</si>
  <si>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</si>
  <si>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</si>
  <si>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</si>
  <si>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</si>
  <si>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</si>
  <si>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</si>
  <si>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</si>
  <si>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</si>
  <si>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</si>
  <si>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</si>
  <si>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</si>
  <si>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</si>
  <si>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</si>
  <si>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</si>
  <si>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</si>
  <si>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</si>
  <si>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</si>
  <si>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</si>
  <si>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</si>
  <si>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</si>
  <si>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</si>
  <si>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</si>
  <si>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</si>
  <si>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</si>
  <si>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</si>
  <si>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</si>
  <si>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</si>
  <si>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</si>
  <si>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</si>
  <si>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COLOMBIANO DE BIENESTAR FAMILIAR</t>
  </si>
  <si>
    <t>CENTRO EDUCATIVO PEDAGOGICO DEL CAUCA</t>
  </si>
  <si>
    <t>701820140208</t>
  </si>
  <si>
    <t>7001532018</t>
  </si>
  <si>
    <t>7001842018</t>
  </si>
  <si>
    <t>7003872014</t>
  </si>
  <si>
    <t>0322019</t>
  </si>
  <si>
    <t>0522018</t>
  </si>
  <si>
    <t>701820070092</t>
  </si>
  <si>
    <t>701820080142</t>
  </si>
  <si>
    <t>701820090158</t>
  </si>
  <si>
    <t>701820100061</t>
  </si>
  <si>
    <t>701820110097</t>
  </si>
  <si>
    <t>701820120177</t>
  </si>
  <si>
    <t>701820130151</t>
  </si>
  <si>
    <t>05</t>
  </si>
  <si>
    <t>010</t>
  </si>
  <si>
    <t>18/01/2019</t>
  </si>
  <si>
    <t>27/07/2018</t>
  </si>
  <si>
    <t>05/02/2007</t>
  </si>
  <si>
    <t>23/01/2008</t>
  </si>
  <si>
    <t>26/01/2009</t>
  </si>
  <si>
    <t>27/01/2010</t>
  </si>
  <si>
    <t>26/01/2011</t>
  </si>
  <si>
    <t>25/01/2012</t>
  </si>
  <si>
    <t>23/01/2013</t>
  </si>
  <si>
    <t>15/02/2017</t>
  </si>
  <si>
    <t>23/02/2016</t>
  </si>
  <si>
    <t>30/09/2019</t>
  </si>
  <si>
    <t>30/11/2018</t>
  </si>
  <si>
    <t>30/11/2007</t>
  </si>
  <si>
    <t>30/12/2008</t>
  </si>
  <si>
    <t>30/12/2009</t>
  </si>
  <si>
    <t>31/12/2010</t>
  </si>
  <si>
    <t>31/12/2011</t>
  </si>
  <si>
    <t>31/12/2012</t>
  </si>
  <si>
    <t>30/12/2013</t>
  </si>
  <si>
    <t>30/11/2017</t>
  </si>
  <si>
    <t>30/11/2016</t>
  </si>
  <si>
    <t>ATENDER A LA PRIMERA INFANCIA EN EL MARCO DE LA ESTRATEGIA DE "CERO A SIEMPRE" ESPECIFICAMENTE A LOS NIÑOS Y NIÑAS MENORES DE 5 AÑOS, DE FAMILIAS EN SITUACIÓN DE VULNERABILIDAD DE CONFORMIDAD CON LAS DIRECTRICES, LINEAMIENTOS Y PARAMETROS ESTABLECIDOS POR EL ICBF, ASI CMOO REGULAR LAS RELACIONES ENTRE LAS PARTES DERIVADAS DE LA ENTREGA DE APORTES DEL ICBF A LA ENTIDAD ADMINISTRADORA DEL SERVICIO EN LA MODALIDAD HOGARES COMUNITARIOS DE BIENESTAR EN LAS SIGUIENTES FORMAS DE ATENCIÓ; FAMILIARES, MULTIPLES, GRUPALES, EMPRESARIALES, JARDINES SOCIALES Y EN LA MODALIDAD FAMI</t>
  </si>
  <si>
    <t>PRESTAR SERVICIOS DE EDUCACIÓN INICIAL EN EL MARCO DE LA ATENCIÓN INTEGRAL A NIÑAS Y NIÑOS MENORES DE 5 AÑOS O HASTA SU INGRESO AL GRADO DE TRANSICIÓN DE CONFORMIDAD CON LOS MANUALES OPERATIVOS DE LA MODALIDAD Y LAS DIRECTRICES ESTABLECIDAS POR EL ICBF, EN ARMONÍA CON LA POLITICA DE ESTADO PARA EL DESARROLLO INTEGRAL DE LA PRIMERA INFANCIA DE CERO A SIEMPRE EN EL SERVICIO CENTRO DE DESARROLLO INFANTIL</t>
  </si>
  <si>
    <t>ATENDER A LOS NIÑOS Y NIÑAS MENORES DE  5 AÑOS O HASTA SU INGRESO AL GRADO DE TRANSICIÓN EN LOS SERVICIOS DE EDUCACIÓN INICIAL Y CUIDADO CON EL FIN DE PROMOVER EL DESARROLLO INTEGRAL DE LA PRIMERA INFANCIA CON CALIDAD DE CONFORMIDAD CON LOS LINEAMIENTOS, DIRECTRICES Y PARAMETROS ESTABLECIDOS POR EL ICBF</t>
  </si>
  <si>
    <t>PRESTAR SERVICIOS DE EDUCACIÓN INICIAL EN EL MARCO DE LA ATENCIÓN INTEGRAL A MUJERES GESTANTES, NIÑAS Y NIÑOS MENORES DE 5 AÑOS O HASTA SU INGRESO AL GRADO DE TRANSICIÓN DE CONFORMIDAD CON LOS MANUALES OPERATIVOS DE LA MODALIDAD Y LAS DIRECTRICES ESTABLECIDAS POR EL ICBF, EN ARMONÍA CON LA POLITICA DE ESTADO PARA EL DESARROLLO INTEGRAL DE LA PRIMERA INFANCIA DE CERO A SIEMPRE EN EL SERVICIO CENTRO DE DESARROLLO INFANTIL EN MEDIO FAMILIAR</t>
  </si>
  <si>
    <t>BRINDAR ATENCIÓN A LA PRIMERA INFANCIA NIÑOS Y NIÑAS MENORES DE 6 AÑOS, DE FAMILIAS CON VULNERABILIDAD ECONOMICA, SOCIAL, CULTURAL, NUTRICIONAL Y PSICOAFECTIVA, A TRAVÉS DE LOS HOGARES COMUNITARIOS DE BIENESTAR MODALIDAD 0-7 PRIORITARIAMENTE EN SITUACIÓN DE DESPLAZAMIENTO Y APOYAR A LAS FAMILIAS EN N DESARROLLO CON MUJERES GESTANTES, MADRES LACTANTES Y NIÑOS Y NIÑAS MENORES DE DOS AÑOS QUE SE ENCUENTRAN EN VULNERABILIDAD PSICOAFECTIVA, NUTRICIONAL, ECONOMICA Y SOCIAL, PRIIORITARIAENTE EN SITUACIÓN DE DESPLAZAMIENTO</t>
  </si>
  <si>
    <t>BRINDAR ATENCIÓN A LA PRIMERA INFANCIA NIÑOS Y NIÑAS MENORES DE 6 AÑOS, DE FAMILIAS CON VULNERABILIDAD ECONOMICA, SOCIAL, CULTURAL, NUTRICIONAL Y PSICOAFECTIVA, A TRAVÉS DE LOS HOGARES COMUNITARIOS DE BIENESTAR MODALIDAD 0-5 PRIORITARIAMENTE EN SITUACIÓN DE DESPLAZAMIENTO Y APOYAR A LAS FAMILIAS EN  DESARROLLO CON MUJERES GESTANTES, MADRES LACTANTES Y NIÑOS Y NIÑAS MENORES DE DOS AÑOS QUE SE ENCUENTRAN EN VULNERABILIDAD PSICOAFECTIVA, NUTRICIONAL, ECONOMICA Y SOCIAL, PRIIORITARIAMENTE EN SITUACIÓN DE DESPLAZAMIENTO</t>
  </si>
  <si>
    <t>BRINDAR ATENCIÓN A LA PRIMERA INFANCIA NIÑOS Y NIÑAS MENORES DE 5 AÑOS, DE FAMILIAS CON VULNERABILIDAD ECONOMICA, SOCIAL, CULTURAL, NUTRICIONAL Y PSICOAFECTIVA, A TRAVÉS DE LOS HOGARES COMUNITARIOS DE BIENESTAR MODALIDAD FAMI Y  0-5, APOYAR A LAS FAMILIAS EN DESARROLLO   CON MUJERES GESTANTES, MADRES LACTANTES Y NIÑOS Y NIÑAS MENORES DE DOS AÑOS QUE SE ENCUENTRAN EN VULNERABILIDAD PSICOAFECTIVA, NUTRICIONAL, ECONOMICA Y SOCIAL, PRIIORITARIAMENTE EN SITUACIÓN DE DESPLAZAMIENTO</t>
  </si>
  <si>
    <t>BRINDAR ATENCIÓN A LA PRIMERA INFANCIA NIÑOS Y NIÑAS MENORES DE 5 AÑOS, DE FAMILIAS CON VULNERABILIDAD ECONOMICA, SOCIAL, CULTURAL, NUTRICIONAL Y PSICOAFECTIVA, A TRAVÉS DE LOS HOGARES COMUNITARIOS DE BIENESTAR MODALIDADES: 0-5 AÑOS, EN LAS SIGUIENTES FORMAS DE ATENCIÓN: FAMILIARES, PRIORITARIAMENTE EN SITUACIÓN DE DESPLAZAMIENTO Y EN LA MODALIDAD FAMI,  APOYAR A LAS FAMILIAS EN DESARROLLO   CON MUJERES GESTANTES, MADRES LACTANTES Y NIÑOS Y NIÑAS MENORES DE DOS AÑOS QUE SE ENCUENTRAN EN VULNERABILIDAD PSICOAFECTIVA, NUTRICIONAL, ECONOMICA Y SOCIAL, PRIIORITARIAMENTE EN SITUACIÓN DE DESPLAZAMIENTO</t>
  </si>
  <si>
    <t>BRINDAR ATENCIÓN A LA PRIMERA INFANCIA NIÑOS Y NIÑAS MENORES DE 5 AÑOS, DE FAMILIAS CON VULNERABILIDAD ECONOMICA, SOCIAL, CULTURAL, NUTRICIONAL Y PSICOAFECTIVA, A TRAVÉS DE LOS HOGARES COMUNITARIOS DE BIENESTAR MODALIDADES: 0-5 AÑOS, EN LAS SIGUIENTES FORMAS DE ATENCIÓN: FAMILIARES,MULTIPLES, GRUPALES Y EN LA MODALIDAD FAMI,  APOYAR A LAS FAMILIAS EN DESARROLLO   CON MUJERES GESTANTES, MADRES LACTANTES Y NIÑOS Y NIÑAS MENORES DE DOS AÑOS QUE SE ENCUENTRAN EN VULNERABILIDAD PSICOAFECTIVA, NUTRICIONAL, ECONOMICA Y SOCIAL.</t>
  </si>
  <si>
    <t>BRINDAR ATENCIÓN A LA PRIMERA INFANCIA NIÑOS Y NIÑAS MENORES DE 5 AÑOS, DE FAMILIAS EN SITUACIÓN DE VULNERABILIDAD, A TRAVÉS DE LOS HOGARES COMUNITARIOS DE BIENESTAREN LAS SIGUIENTES FORMAS DE ATENCIÓN: FAILIARES, MULTIPLES, GRUPALES, JARDIN SOCIAL, EMPRESARIALES Y EN LA MODALIDAD FAMI, DE CONFORMIDAD CON LOS LINEAMIENTOS, ESTANDARES Y DIRECTRICES QUE EL ICBF EXPIDA PARA LAS MISMAS.</t>
  </si>
  <si>
    <t xml:space="preserve">DESARROLLAR CRONOGRAMAS DE ACTIVIDADES EN EL NIVEL PREESCOLAR: CON ENCUENTROS LUDICOS PEDAGOGICOS, ENCUENTROS DEPORTIVOS Y CAPACITACIONES DEL CUIDADO Y CRIANZA EN EL PROCESO DE ACOMPAÑAMIENTO A LAS FAMILAS DE LOS BENEFICIARIOS EN LA INSTITUCIÓN, DE CONFORMIDAD CON EL CRONOGRAMA DE EJECUCIÓN PRESENTADO EN LA PROPUESTA </t>
  </si>
  <si>
    <t>232020236</t>
  </si>
  <si>
    <t>232020235</t>
  </si>
  <si>
    <t>232020241</t>
  </si>
  <si>
    <t>7002172020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</si>
  <si>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TECNICO PARA LA ATENCIÓN A LA PRIMERA INFANCIA Y LAS DIRECTRICES ESTABLECIDAS POR EL ICBF, EN ARMONÍA CON LA POLITICA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</si>
  <si>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TECNICO PARA LA ATENCIÓN A LA PRIMERA INFANCIA Y LAS DIRECTRICES ESTABLECIDAS POR EL ICBF, EN ARMONÍA CON LA POLITICA DE ESTADO PARA EL DESARROLLO INTEGRAL DE LA PRIMERA INFANCIA DE CERO A SIEMPRE.</t>
  </si>
  <si>
    <t>EDITH ISABEL PARRA BUELVAS</t>
  </si>
  <si>
    <t>CALLE 14A N° 11 - 95 BARRIO SEVILLA</t>
  </si>
  <si>
    <t>fundacionmeraki2018@outlook.com</t>
  </si>
  <si>
    <t>2021-70-70001442020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</si>
</sst>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6" zoomScale="85" zoomScaleNormal="85" zoomScaleSheetLayoutView="40" zoomScalePageLayoutView="40" workbookViewId="0">
      <selection activeCell="E208" sqref="E20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5" t="s">
        <v>2736</v>
      </c>
      <c r="D15" s="35"/>
      <c r="E15" s="35"/>
      <c r="F15" s="5"/>
      <c r="G15" s="32" t="s">
        <v>1168</v>
      </c>
      <c r="H15" s="102" t="s">
        <v>453</v>
      </c>
      <c r="I15" s="32" t="s">
        <v>2624</v>
      </c>
      <c r="J15" s="107"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8">
        <v>823004719</v>
      </c>
      <c r="C20" s="5"/>
      <c r="D20" s="72"/>
      <c r="E20" s="5"/>
      <c r="F20" s="5"/>
      <c r="G20" s="5"/>
      <c r="H20" s="185"/>
      <c r="I20" s="148" t="s">
        <v>453</v>
      </c>
      <c r="J20" s="149" t="s">
        <v>975</v>
      </c>
      <c r="K20" s="150">
        <v>429091440</v>
      </c>
      <c r="L20" s="151">
        <v>44193</v>
      </c>
      <c r="M20" s="151">
        <v>44561</v>
      </c>
      <c r="N20" s="134">
        <f>+(M20-L20)/30</f>
        <v>12.266666666666667</v>
      </c>
      <c r="O20" s="137"/>
      <c r="U20" s="133"/>
      <c r="V20" s="104">
        <f ca="1">NOW()</f>
        <v>44193.661908680559</v>
      </c>
      <c r="W20" s="104">
        <f ca="1">NOW()</f>
        <v>44193.661908680559</v>
      </c>
    </row>
    <row r="21" spans="1:23" ht="30" customHeight="1" outlineLevel="1" x14ac:dyDescent="0.25">
      <c r="A21" s="9"/>
      <c r="B21" s="70"/>
      <c r="C21" s="5"/>
      <c r="D21" s="5"/>
      <c r="E21" s="5"/>
      <c r="F21" s="5"/>
      <c r="G21" s="5"/>
      <c r="H21" s="69"/>
      <c r="I21" s="148"/>
      <c r="J21" s="149"/>
      <c r="K21" s="150"/>
      <c r="L21" s="151"/>
      <c r="M21" s="151"/>
      <c r="N21" s="134">
        <f t="shared" ref="N21:N35" si="0">+(M21-L21)/30</f>
        <v>0</v>
      </c>
      <c r="O21" s="138"/>
    </row>
    <row r="22" spans="1:23" ht="30" customHeight="1" outlineLevel="1" x14ac:dyDescent="0.25">
      <c r="A22" s="9"/>
      <c r="B22" s="70"/>
      <c r="C22" s="5"/>
      <c r="D22" s="5"/>
      <c r="E22" s="5"/>
      <c r="F22" s="5"/>
      <c r="G22" s="5"/>
      <c r="H22" s="69"/>
      <c r="I22" s="148"/>
      <c r="J22" s="149"/>
      <c r="K22" s="150"/>
      <c r="L22" s="151"/>
      <c r="M22" s="151"/>
      <c r="N22" s="135">
        <f t="shared" ref="N22:N33" si="1">+(M22-L22)/30</f>
        <v>0</v>
      </c>
      <c r="O22" s="138"/>
    </row>
    <row r="23" spans="1:23" ht="30" customHeight="1" outlineLevel="1" x14ac:dyDescent="0.25">
      <c r="A23" s="9"/>
      <c r="B23" s="100"/>
      <c r="C23" s="21"/>
      <c r="D23" s="21"/>
      <c r="E23" s="21"/>
      <c r="F23" s="5"/>
      <c r="G23" s="5"/>
      <c r="H23" s="69"/>
      <c r="I23" s="148"/>
      <c r="J23" s="149"/>
      <c r="K23" s="150"/>
      <c r="L23" s="151"/>
      <c r="M23" s="151"/>
      <c r="N23" s="135">
        <f t="shared" si="1"/>
        <v>0</v>
      </c>
      <c r="O23" s="138"/>
      <c r="Q23" s="103"/>
      <c r="R23" s="55"/>
      <c r="S23" s="104"/>
      <c r="T23" s="104"/>
    </row>
    <row r="24" spans="1:23" ht="30" customHeight="1" outlineLevel="1" x14ac:dyDescent="0.25">
      <c r="A24" s="9"/>
      <c r="B24" s="100"/>
      <c r="C24" s="21"/>
      <c r="D24" s="21"/>
      <c r="E24" s="21"/>
      <c r="F24" s="5"/>
      <c r="G24" s="5"/>
      <c r="H24" s="69"/>
      <c r="I24" s="148"/>
      <c r="J24" s="149"/>
      <c r="K24" s="150"/>
      <c r="L24" s="151"/>
      <c r="M24" s="151"/>
      <c r="N24" s="135">
        <f t="shared" si="1"/>
        <v>0</v>
      </c>
      <c r="O24" s="138"/>
    </row>
    <row r="25" spans="1:23" ht="30" customHeight="1" outlineLevel="1" x14ac:dyDescent="0.25">
      <c r="A25" s="9"/>
      <c r="B25" s="100"/>
      <c r="C25" s="21"/>
      <c r="D25" s="21"/>
      <c r="E25" s="21"/>
      <c r="F25" s="5"/>
      <c r="G25" s="5"/>
      <c r="H25" s="69"/>
      <c r="I25" s="148"/>
      <c r="J25" s="149"/>
      <c r="K25" s="150"/>
      <c r="L25" s="151"/>
      <c r="M25" s="151"/>
      <c r="N25" s="135">
        <f t="shared" si="1"/>
        <v>0</v>
      </c>
      <c r="O25" s="138"/>
    </row>
    <row r="26" spans="1:23" ht="30" customHeight="1" outlineLevel="1" x14ac:dyDescent="0.25">
      <c r="A26" s="9"/>
      <c r="B26" s="100"/>
      <c r="C26" s="21"/>
      <c r="D26" s="21"/>
      <c r="E26" s="21"/>
      <c r="F26" s="5"/>
      <c r="G26" s="5"/>
      <c r="H26" s="69"/>
      <c r="I26" s="148"/>
      <c r="J26" s="149"/>
      <c r="K26" s="150"/>
      <c r="L26" s="151"/>
      <c r="M26" s="151"/>
      <c r="N26" s="135">
        <f t="shared" si="1"/>
        <v>0</v>
      </c>
      <c r="O26" s="138"/>
    </row>
    <row r="27" spans="1:23" ht="30" customHeight="1" outlineLevel="1" x14ac:dyDescent="0.25">
      <c r="A27" s="9"/>
      <c r="B27" s="100"/>
      <c r="C27" s="21"/>
      <c r="D27" s="21"/>
      <c r="E27" s="21"/>
      <c r="F27" s="5"/>
      <c r="G27" s="5"/>
      <c r="H27" s="69"/>
      <c r="I27" s="148"/>
      <c r="J27" s="149"/>
      <c r="K27" s="150"/>
      <c r="L27" s="151"/>
      <c r="M27" s="151"/>
      <c r="N27" s="135">
        <f t="shared" si="1"/>
        <v>0</v>
      </c>
      <c r="O27" s="138"/>
    </row>
    <row r="28" spans="1:23" ht="30" customHeight="1" outlineLevel="1" x14ac:dyDescent="0.25">
      <c r="A28" s="9"/>
      <c r="B28" s="100"/>
      <c r="C28" s="21"/>
      <c r="D28" s="21"/>
      <c r="E28" s="21"/>
      <c r="F28" s="5"/>
      <c r="G28" s="5"/>
      <c r="H28" s="69"/>
      <c r="I28" s="148"/>
      <c r="J28" s="149"/>
      <c r="K28" s="150"/>
      <c r="L28" s="151"/>
      <c r="M28" s="151"/>
      <c r="N28" s="135">
        <f t="shared" si="1"/>
        <v>0</v>
      </c>
      <c r="O28" s="138"/>
    </row>
    <row r="29" spans="1:23" ht="30" customHeight="1" outlineLevel="1" x14ac:dyDescent="0.25">
      <c r="A29" s="9"/>
      <c r="B29" s="70"/>
      <c r="C29" s="5"/>
      <c r="D29" s="5"/>
      <c r="E29" s="5"/>
      <c r="F29" s="5"/>
      <c r="G29" s="5"/>
      <c r="H29" s="69"/>
      <c r="I29" s="148"/>
      <c r="J29" s="149"/>
      <c r="K29" s="150"/>
      <c r="L29" s="151"/>
      <c r="M29" s="151"/>
      <c r="N29" s="135">
        <f t="shared" si="1"/>
        <v>0</v>
      </c>
      <c r="O29" s="138"/>
    </row>
    <row r="30" spans="1:23" ht="30" customHeight="1" outlineLevel="1" x14ac:dyDescent="0.25">
      <c r="A30" s="9"/>
      <c r="B30" s="70"/>
      <c r="C30" s="5"/>
      <c r="D30" s="5"/>
      <c r="E30" s="5"/>
      <c r="F30" s="5"/>
      <c r="G30" s="5"/>
      <c r="H30" s="69"/>
      <c r="I30" s="148"/>
      <c r="J30" s="149"/>
      <c r="K30" s="150"/>
      <c r="L30" s="151"/>
      <c r="M30" s="151"/>
      <c r="N30" s="135">
        <f t="shared" si="1"/>
        <v>0</v>
      </c>
      <c r="O30" s="138"/>
    </row>
    <row r="31" spans="1:23" ht="30" customHeight="1" outlineLevel="1" x14ac:dyDescent="0.25">
      <c r="A31" s="9"/>
      <c r="B31" s="70"/>
      <c r="C31" s="5"/>
      <c r="D31" s="5"/>
      <c r="E31" s="5"/>
      <c r="F31" s="5"/>
      <c r="G31" s="5"/>
      <c r="H31" s="69"/>
      <c r="I31" s="148"/>
      <c r="J31" s="149"/>
      <c r="K31" s="150"/>
      <c r="L31" s="151"/>
      <c r="M31" s="151"/>
      <c r="N31" s="135">
        <f t="shared" si="1"/>
        <v>0</v>
      </c>
      <c r="O31" s="138"/>
    </row>
    <row r="32" spans="1:23" ht="30" customHeight="1" outlineLevel="1" x14ac:dyDescent="0.25">
      <c r="A32" s="9"/>
      <c r="B32" s="70"/>
      <c r="C32" s="5"/>
      <c r="D32" s="5"/>
      <c r="E32" s="5"/>
      <c r="F32" s="5"/>
      <c r="G32" s="5"/>
      <c r="H32" s="69"/>
      <c r="I32" s="148"/>
      <c r="J32" s="149"/>
      <c r="K32" s="150"/>
      <c r="L32" s="151"/>
      <c r="M32" s="151"/>
      <c r="N32" s="135">
        <f t="shared" si="1"/>
        <v>0</v>
      </c>
      <c r="O32" s="138"/>
    </row>
    <row r="33" spans="1:16" ht="30" customHeight="1" outlineLevel="1" x14ac:dyDescent="0.25">
      <c r="A33" s="9"/>
      <c r="B33" s="70"/>
      <c r="C33" s="5"/>
      <c r="D33" s="5"/>
      <c r="E33" s="5"/>
      <c r="F33" s="5"/>
      <c r="G33" s="5"/>
      <c r="H33" s="69"/>
      <c r="I33" s="148"/>
      <c r="J33" s="149"/>
      <c r="K33" s="150"/>
      <c r="L33" s="151"/>
      <c r="M33" s="151"/>
      <c r="N33" s="135">
        <f t="shared" si="1"/>
        <v>0</v>
      </c>
      <c r="O33" s="138"/>
    </row>
    <row r="34" spans="1:16" ht="30" customHeight="1" outlineLevel="1" x14ac:dyDescent="0.25">
      <c r="A34" s="9"/>
      <c r="B34" s="70"/>
      <c r="C34" s="5"/>
      <c r="D34" s="5"/>
      <c r="E34" s="5"/>
      <c r="F34" s="5"/>
      <c r="G34" s="5"/>
      <c r="H34" s="69"/>
      <c r="I34" s="148"/>
      <c r="J34" s="149"/>
      <c r="K34" s="150"/>
      <c r="L34" s="151"/>
      <c r="M34" s="151"/>
      <c r="N34" s="135">
        <f t="shared" si="0"/>
        <v>0</v>
      </c>
      <c r="O34" s="138"/>
    </row>
    <row r="35" spans="1:16" ht="30" customHeight="1" outlineLevel="1" x14ac:dyDescent="0.25">
      <c r="A35" s="9"/>
      <c r="B35" s="70"/>
      <c r="C35" s="5"/>
      <c r="D35" s="5"/>
      <c r="E35" s="5"/>
      <c r="F35" s="5"/>
      <c r="G35" s="5"/>
      <c r="H35" s="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FUNDACIÓN CENTRO INTEGRAL MERAKI</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2676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5"/>
    </row>
    <row r="42" spans="1:16" ht="8.25" customHeight="1" thickBot="1" x14ac:dyDescent="0.3"/>
    <row r="43" spans="1:16" s="19" customFormat="1" ht="31.5" customHeight="1" thickBot="1" x14ac:dyDescent="0.3">
      <c r="A43" s="239" t="s">
        <v>4</v>
      </c>
      <c r="B43" s="240"/>
      <c r="C43" s="240"/>
      <c r="D43" s="240"/>
      <c r="E43" s="240"/>
      <c r="F43" s="240"/>
      <c r="G43" s="240"/>
      <c r="H43" s="240"/>
      <c r="I43" s="240"/>
      <c r="J43" s="240"/>
      <c r="K43" s="240"/>
      <c r="L43" s="240"/>
      <c r="M43" s="240"/>
      <c r="N43" s="240"/>
      <c r="O43" s="241"/>
      <c r="P43" s="75"/>
    </row>
    <row r="44" spans="1:16" ht="15" customHeight="1" x14ac:dyDescent="0.25">
      <c r="A44" s="242" t="s">
        <v>2654</v>
      </c>
      <c r="B44" s="243"/>
      <c r="C44" s="243"/>
      <c r="D44" s="243"/>
      <c r="E44" s="243"/>
      <c r="F44" s="243"/>
      <c r="G44" s="243"/>
      <c r="H44" s="243"/>
      <c r="I44" s="243"/>
      <c r="J44" s="243"/>
      <c r="K44" s="243"/>
      <c r="L44" s="243"/>
      <c r="M44" s="243"/>
      <c r="N44" s="243"/>
      <c r="O44" s="244"/>
    </row>
    <row r="45" spans="1:16" x14ac:dyDescent="0.25">
      <c r="A45" s="245"/>
      <c r="B45" s="246"/>
      <c r="C45" s="246"/>
      <c r="D45" s="246"/>
      <c r="E45" s="246"/>
      <c r="F45" s="246"/>
      <c r="G45" s="246"/>
      <c r="H45" s="246"/>
      <c r="I45" s="246"/>
      <c r="J45" s="246"/>
      <c r="K45" s="246"/>
      <c r="L45" s="246"/>
      <c r="M45" s="246"/>
      <c r="N45" s="246"/>
      <c r="O45" s="247"/>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2">
        <v>1</v>
      </c>
      <c r="B48" s="110" t="s">
        <v>2677</v>
      </c>
      <c r="C48" s="111" t="s">
        <v>31</v>
      </c>
      <c r="D48" s="120" t="s">
        <v>2679</v>
      </c>
      <c r="E48" s="144">
        <v>41663</v>
      </c>
      <c r="F48" s="144">
        <v>42034</v>
      </c>
      <c r="G48" s="159">
        <f>IF(AND(E48&lt;&gt;"",F48&lt;&gt;""),((F48-E48)/30),"")</f>
        <v>12.366666666666667</v>
      </c>
      <c r="H48" s="113" t="s">
        <v>2716</v>
      </c>
      <c r="I48" s="112" t="s">
        <v>453</v>
      </c>
      <c r="J48" s="112" t="s">
        <v>963</v>
      </c>
      <c r="K48" s="115">
        <v>437237540</v>
      </c>
      <c r="L48" s="114" t="s">
        <v>1148</v>
      </c>
      <c r="M48" s="116">
        <v>1</v>
      </c>
      <c r="N48" s="114" t="s">
        <v>27</v>
      </c>
      <c r="O48" s="114" t="s">
        <v>26</v>
      </c>
      <c r="P48" s="77"/>
    </row>
    <row r="49" spans="1:16" s="6" customFormat="1" ht="24.75" customHeight="1" x14ac:dyDescent="0.25">
      <c r="A49" s="142">
        <v>2</v>
      </c>
      <c r="B49" s="121" t="s">
        <v>2677</v>
      </c>
      <c r="C49" s="123" t="s">
        <v>31</v>
      </c>
      <c r="D49" s="120" t="s">
        <v>2680</v>
      </c>
      <c r="E49" s="144">
        <v>43307</v>
      </c>
      <c r="F49" s="144">
        <v>43404</v>
      </c>
      <c r="G49" s="159">
        <f t="shared" ref="G49:G50" si="2">IF(AND(E49&lt;&gt;"",F49&lt;&gt;""),((F49-E49)/30),"")</f>
        <v>3.2333333333333334</v>
      </c>
      <c r="H49" s="113" t="s">
        <v>2717</v>
      </c>
      <c r="I49" s="112" t="s">
        <v>453</v>
      </c>
      <c r="J49" s="112" t="s">
        <v>983</v>
      </c>
      <c r="K49" s="115">
        <v>85280227</v>
      </c>
      <c r="L49" s="114" t="s">
        <v>1148</v>
      </c>
      <c r="M49" s="116">
        <v>1</v>
      </c>
      <c r="N49" s="114" t="s">
        <v>27</v>
      </c>
      <c r="O49" s="114" t="s">
        <v>26</v>
      </c>
      <c r="P49" s="77"/>
    </row>
    <row r="50" spans="1:16" s="6" customFormat="1" ht="24.75" customHeight="1" x14ac:dyDescent="0.25">
      <c r="A50" s="142">
        <v>3</v>
      </c>
      <c r="B50" s="121" t="s">
        <v>2677</v>
      </c>
      <c r="C50" s="123" t="s">
        <v>31</v>
      </c>
      <c r="D50" s="120" t="s">
        <v>2681</v>
      </c>
      <c r="E50" s="144">
        <v>43309</v>
      </c>
      <c r="F50" s="144">
        <v>43449</v>
      </c>
      <c r="G50" s="159">
        <f t="shared" si="2"/>
        <v>4.666666666666667</v>
      </c>
      <c r="H50" s="118" t="s">
        <v>2718</v>
      </c>
      <c r="I50" s="112" t="s">
        <v>453</v>
      </c>
      <c r="J50" s="112" t="s">
        <v>966</v>
      </c>
      <c r="K50" s="115">
        <v>688607325</v>
      </c>
      <c r="L50" s="114" t="s">
        <v>1148</v>
      </c>
      <c r="M50" s="116">
        <v>1</v>
      </c>
      <c r="N50" s="114" t="s">
        <v>27</v>
      </c>
      <c r="O50" s="114" t="s">
        <v>26</v>
      </c>
      <c r="P50" s="77"/>
    </row>
    <row r="51" spans="1:16" s="6" customFormat="1" ht="24.75" customHeight="1" outlineLevel="1" x14ac:dyDescent="0.25">
      <c r="A51" s="142">
        <v>4</v>
      </c>
      <c r="B51" s="121" t="s">
        <v>2677</v>
      </c>
      <c r="C51" s="123" t="s">
        <v>31</v>
      </c>
      <c r="D51" s="109" t="s">
        <v>2682</v>
      </c>
      <c r="E51" s="144">
        <v>42003</v>
      </c>
      <c r="F51" s="144">
        <v>42369</v>
      </c>
      <c r="G51" s="159">
        <f t="shared" ref="G51:G107" si="3">IF(AND(E51&lt;&gt;"",F51&lt;&gt;""),((F51-E51)/30),"")</f>
        <v>12.2</v>
      </c>
      <c r="H51" s="113" t="s">
        <v>2718</v>
      </c>
      <c r="I51" s="112" t="s">
        <v>453</v>
      </c>
      <c r="J51" s="112" t="s">
        <v>966</v>
      </c>
      <c r="K51" s="115">
        <v>1333161612</v>
      </c>
      <c r="L51" s="114" t="s">
        <v>1148</v>
      </c>
      <c r="M51" s="116">
        <v>1</v>
      </c>
      <c r="N51" s="114" t="s">
        <v>27</v>
      </c>
      <c r="O51" s="114" t="s">
        <v>26</v>
      </c>
      <c r="P51" s="77"/>
    </row>
    <row r="52" spans="1:16" s="7" customFormat="1" ht="24.75" customHeight="1" outlineLevel="1" x14ac:dyDescent="0.25">
      <c r="A52" s="143">
        <v>5</v>
      </c>
      <c r="B52" s="121" t="s">
        <v>2677</v>
      </c>
      <c r="C52" s="123" t="s">
        <v>31</v>
      </c>
      <c r="D52" s="109" t="s">
        <v>2683</v>
      </c>
      <c r="E52" s="144" t="s">
        <v>2694</v>
      </c>
      <c r="F52" s="144" t="s">
        <v>2705</v>
      </c>
      <c r="G52" s="159">
        <f t="shared" si="3"/>
        <v>8.5</v>
      </c>
      <c r="H52" s="118" t="s">
        <v>2719</v>
      </c>
      <c r="I52" s="112" t="s">
        <v>1142</v>
      </c>
      <c r="J52" s="112" t="s">
        <v>1144</v>
      </c>
      <c r="K52" s="115">
        <v>807237413</v>
      </c>
      <c r="L52" s="114" t="s">
        <v>1148</v>
      </c>
      <c r="M52" s="116">
        <v>1</v>
      </c>
      <c r="N52" s="114" t="s">
        <v>27</v>
      </c>
      <c r="O52" s="114" t="s">
        <v>26</v>
      </c>
      <c r="P52" s="78"/>
    </row>
    <row r="53" spans="1:16" s="7" customFormat="1" ht="24.75" customHeight="1" outlineLevel="1" x14ac:dyDescent="0.25">
      <c r="A53" s="143">
        <v>6</v>
      </c>
      <c r="B53" s="121" t="s">
        <v>2677</v>
      </c>
      <c r="C53" s="123" t="s">
        <v>31</v>
      </c>
      <c r="D53" s="109" t="s">
        <v>2684</v>
      </c>
      <c r="E53" s="144" t="s">
        <v>2695</v>
      </c>
      <c r="F53" s="144" t="s">
        <v>2706</v>
      </c>
      <c r="G53" s="159">
        <f t="shared" si="3"/>
        <v>4.2</v>
      </c>
      <c r="H53" s="118" t="s">
        <v>2719</v>
      </c>
      <c r="I53" s="112" t="s">
        <v>1142</v>
      </c>
      <c r="J53" s="112" t="s">
        <v>1145</v>
      </c>
      <c r="K53" s="115">
        <v>329384270</v>
      </c>
      <c r="L53" s="114" t="s">
        <v>1148</v>
      </c>
      <c r="M53" s="116">
        <v>1</v>
      </c>
      <c r="N53" s="114" t="s">
        <v>27</v>
      </c>
      <c r="O53" s="114" t="s">
        <v>26</v>
      </c>
      <c r="P53" s="78"/>
    </row>
    <row r="54" spans="1:16" s="7" customFormat="1" ht="24.75" customHeight="1" outlineLevel="1" x14ac:dyDescent="0.25">
      <c r="A54" s="143">
        <v>7</v>
      </c>
      <c r="B54" s="121" t="s">
        <v>2677</v>
      </c>
      <c r="C54" s="123" t="s">
        <v>31</v>
      </c>
      <c r="D54" s="109" t="s">
        <v>2685</v>
      </c>
      <c r="E54" s="144" t="s">
        <v>2696</v>
      </c>
      <c r="F54" s="144" t="s">
        <v>2707</v>
      </c>
      <c r="G54" s="159">
        <f t="shared" si="3"/>
        <v>9.9333333333333336</v>
      </c>
      <c r="H54" s="113" t="s">
        <v>2720</v>
      </c>
      <c r="I54" s="112" t="s">
        <v>453</v>
      </c>
      <c r="J54" s="112" t="s">
        <v>963</v>
      </c>
      <c r="K54" s="117">
        <v>65690289</v>
      </c>
      <c r="L54" s="114" t="s">
        <v>1148</v>
      </c>
      <c r="M54" s="116">
        <v>1</v>
      </c>
      <c r="N54" s="114" t="s">
        <v>27</v>
      </c>
      <c r="O54" s="114" t="s">
        <v>1148</v>
      </c>
      <c r="P54" s="78"/>
    </row>
    <row r="55" spans="1:16" s="7" customFormat="1" ht="24.75" customHeight="1" outlineLevel="1" x14ac:dyDescent="0.25">
      <c r="A55" s="143">
        <v>8</v>
      </c>
      <c r="B55" s="121" t="s">
        <v>2677</v>
      </c>
      <c r="C55" s="123" t="s">
        <v>31</v>
      </c>
      <c r="D55" s="109" t="s">
        <v>2686</v>
      </c>
      <c r="E55" s="144" t="s">
        <v>2697</v>
      </c>
      <c r="F55" s="144" t="s">
        <v>2708</v>
      </c>
      <c r="G55" s="159">
        <f t="shared" si="3"/>
        <v>11.4</v>
      </c>
      <c r="H55" s="113" t="s">
        <v>2721</v>
      </c>
      <c r="I55" s="112" t="s">
        <v>453</v>
      </c>
      <c r="J55" s="112" t="s">
        <v>963</v>
      </c>
      <c r="K55" s="117">
        <v>78799752</v>
      </c>
      <c r="L55" s="114" t="s">
        <v>1148</v>
      </c>
      <c r="M55" s="116">
        <v>1</v>
      </c>
      <c r="N55" s="114" t="s">
        <v>27</v>
      </c>
      <c r="O55" s="114" t="s">
        <v>1148</v>
      </c>
      <c r="P55" s="78"/>
    </row>
    <row r="56" spans="1:16" s="7" customFormat="1" ht="24.75" customHeight="1" outlineLevel="1" x14ac:dyDescent="0.25">
      <c r="A56" s="143">
        <v>9</v>
      </c>
      <c r="B56" s="121" t="s">
        <v>2677</v>
      </c>
      <c r="C56" s="123" t="s">
        <v>31</v>
      </c>
      <c r="D56" s="109" t="s">
        <v>2687</v>
      </c>
      <c r="E56" s="144" t="s">
        <v>2698</v>
      </c>
      <c r="F56" s="144" t="s">
        <v>2709</v>
      </c>
      <c r="G56" s="159">
        <f t="shared" si="3"/>
        <v>11.266666666666667</v>
      </c>
      <c r="H56" s="113" t="s">
        <v>2722</v>
      </c>
      <c r="I56" s="112" t="s">
        <v>453</v>
      </c>
      <c r="J56" s="112" t="s">
        <v>963</v>
      </c>
      <c r="K56" s="117">
        <v>85017806</v>
      </c>
      <c r="L56" s="114" t="s">
        <v>1148</v>
      </c>
      <c r="M56" s="116">
        <v>1</v>
      </c>
      <c r="N56" s="114" t="s">
        <v>27</v>
      </c>
      <c r="O56" s="114" t="s">
        <v>1148</v>
      </c>
      <c r="P56" s="78"/>
    </row>
    <row r="57" spans="1:16" s="7" customFormat="1" ht="24.75" customHeight="1" outlineLevel="1" x14ac:dyDescent="0.25">
      <c r="A57" s="143">
        <v>10</v>
      </c>
      <c r="B57" s="121" t="s">
        <v>2677</v>
      </c>
      <c r="C57" s="123" t="s">
        <v>31</v>
      </c>
      <c r="D57" s="63" t="s">
        <v>2688</v>
      </c>
      <c r="E57" s="144" t="s">
        <v>2699</v>
      </c>
      <c r="F57" s="144" t="s">
        <v>2710</v>
      </c>
      <c r="G57" s="159">
        <f t="shared" si="3"/>
        <v>11.266666666666667</v>
      </c>
      <c r="H57" s="64" t="s">
        <v>2723</v>
      </c>
      <c r="I57" s="63" t="s">
        <v>453</v>
      </c>
      <c r="J57" s="63" t="s">
        <v>963</v>
      </c>
      <c r="K57" s="66">
        <v>120784068</v>
      </c>
      <c r="L57" s="65" t="s">
        <v>1148</v>
      </c>
      <c r="M57" s="67">
        <v>1</v>
      </c>
      <c r="N57" s="65" t="s">
        <v>27</v>
      </c>
      <c r="O57" s="65" t="s">
        <v>1148</v>
      </c>
      <c r="P57" s="78"/>
    </row>
    <row r="58" spans="1:16" s="7" customFormat="1" ht="24.75" customHeight="1" outlineLevel="1" x14ac:dyDescent="0.25">
      <c r="A58" s="143">
        <v>11</v>
      </c>
      <c r="B58" s="121" t="s">
        <v>2677</v>
      </c>
      <c r="C58" s="123" t="s">
        <v>31</v>
      </c>
      <c r="D58" s="63" t="s">
        <v>2689</v>
      </c>
      <c r="E58" s="144" t="s">
        <v>2700</v>
      </c>
      <c r="F58" s="144" t="s">
        <v>2711</v>
      </c>
      <c r="G58" s="159">
        <f t="shared" si="3"/>
        <v>11.3</v>
      </c>
      <c r="H58" s="64" t="s">
        <v>2722</v>
      </c>
      <c r="I58" s="63" t="s">
        <v>453</v>
      </c>
      <c r="J58" s="63" t="s">
        <v>963</v>
      </c>
      <c r="K58" s="66">
        <v>199427622</v>
      </c>
      <c r="L58" s="65" t="s">
        <v>1148</v>
      </c>
      <c r="M58" s="67">
        <v>1</v>
      </c>
      <c r="N58" s="65" t="s">
        <v>27</v>
      </c>
      <c r="O58" s="65" t="s">
        <v>1148</v>
      </c>
      <c r="P58" s="78"/>
    </row>
    <row r="59" spans="1:16" s="7" customFormat="1" ht="24.75" customHeight="1" outlineLevel="1" x14ac:dyDescent="0.25">
      <c r="A59" s="143">
        <v>12</v>
      </c>
      <c r="B59" s="121" t="s">
        <v>2677</v>
      </c>
      <c r="C59" s="123" t="s">
        <v>31</v>
      </c>
      <c r="D59" s="63" t="s">
        <v>2690</v>
      </c>
      <c r="E59" s="144" t="s">
        <v>2701</v>
      </c>
      <c r="F59" s="144" t="s">
        <v>2712</v>
      </c>
      <c r="G59" s="159">
        <f t="shared" si="3"/>
        <v>11.366666666666667</v>
      </c>
      <c r="H59" s="64" t="s">
        <v>2724</v>
      </c>
      <c r="I59" s="63" t="s">
        <v>453</v>
      </c>
      <c r="J59" s="63" t="s">
        <v>963</v>
      </c>
      <c r="K59" s="66">
        <v>289159640</v>
      </c>
      <c r="L59" s="65" t="s">
        <v>1148</v>
      </c>
      <c r="M59" s="67">
        <v>1</v>
      </c>
      <c r="N59" s="65" t="s">
        <v>27</v>
      </c>
      <c r="O59" s="65" t="s">
        <v>1148</v>
      </c>
      <c r="P59" s="78"/>
    </row>
    <row r="60" spans="1:16" s="7" customFormat="1" ht="24.75" customHeight="1" outlineLevel="1" x14ac:dyDescent="0.25">
      <c r="A60" s="143">
        <v>13</v>
      </c>
      <c r="B60" s="121" t="s">
        <v>2677</v>
      </c>
      <c r="C60" s="123" t="s">
        <v>31</v>
      </c>
      <c r="D60" s="63" t="s">
        <v>2691</v>
      </c>
      <c r="E60" s="144" t="s">
        <v>2702</v>
      </c>
      <c r="F60" s="144" t="s">
        <v>2713</v>
      </c>
      <c r="G60" s="159">
        <f t="shared" si="3"/>
        <v>11.366666666666667</v>
      </c>
      <c r="H60" s="64" t="s">
        <v>2725</v>
      </c>
      <c r="I60" s="63" t="s">
        <v>453</v>
      </c>
      <c r="J60" s="63" t="s">
        <v>963</v>
      </c>
      <c r="K60" s="66">
        <v>313403294</v>
      </c>
      <c r="L60" s="65" t="s">
        <v>1148</v>
      </c>
      <c r="M60" s="67">
        <v>1</v>
      </c>
      <c r="N60" s="65" t="s">
        <v>27</v>
      </c>
      <c r="O60" s="65" t="s">
        <v>1148</v>
      </c>
      <c r="P60" s="78"/>
    </row>
    <row r="61" spans="1:16" s="7" customFormat="1" ht="24.75" customHeight="1" outlineLevel="1" x14ac:dyDescent="0.25">
      <c r="A61" s="143">
        <v>14</v>
      </c>
      <c r="B61" s="64" t="s">
        <v>2678</v>
      </c>
      <c r="C61" s="65" t="s">
        <v>32</v>
      </c>
      <c r="D61" s="63" t="s">
        <v>2692</v>
      </c>
      <c r="E61" s="144" t="s">
        <v>2703</v>
      </c>
      <c r="F61" s="144" t="s">
        <v>2714</v>
      </c>
      <c r="G61" s="159">
        <f t="shared" si="3"/>
        <v>9.6</v>
      </c>
      <c r="H61" s="64" t="s">
        <v>2726</v>
      </c>
      <c r="I61" s="63" t="s">
        <v>453</v>
      </c>
      <c r="J61" s="63" t="s">
        <v>963</v>
      </c>
      <c r="K61" s="66">
        <v>8000000</v>
      </c>
      <c r="L61" s="65" t="s">
        <v>1148</v>
      </c>
      <c r="M61" s="67">
        <v>1</v>
      </c>
      <c r="N61" s="65" t="s">
        <v>27</v>
      </c>
      <c r="O61" s="65" t="s">
        <v>26</v>
      </c>
      <c r="P61" s="78"/>
    </row>
    <row r="62" spans="1:16" s="7" customFormat="1" ht="24.75" customHeight="1" outlineLevel="1" x14ac:dyDescent="0.25">
      <c r="A62" s="143">
        <v>15</v>
      </c>
      <c r="B62" s="121" t="s">
        <v>2678</v>
      </c>
      <c r="C62" s="65" t="s">
        <v>32</v>
      </c>
      <c r="D62" s="63" t="s">
        <v>2693</v>
      </c>
      <c r="E62" s="144" t="s">
        <v>2704</v>
      </c>
      <c r="F62" s="144" t="s">
        <v>2715</v>
      </c>
      <c r="G62" s="159">
        <f t="shared" si="3"/>
        <v>9.3666666666666671</v>
      </c>
      <c r="H62" s="64" t="s">
        <v>2726</v>
      </c>
      <c r="I62" s="63" t="s">
        <v>453</v>
      </c>
      <c r="J62" s="63" t="s">
        <v>963</v>
      </c>
      <c r="K62" s="66">
        <v>8000000</v>
      </c>
      <c r="L62" s="65" t="s">
        <v>1148</v>
      </c>
      <c r="M62" s="67">
        <v>1</v>
      </c>
      <c r="N62" s="65" t="s">
        <v>27</v>
      </c>
      <c r="O62" s="65" t="s">
        <v>1148</v>
      </c>
      <c r="P62" s="78"/>
    </row>
    <row r="63" spans="1:16" s="7" customFormat="1" ht="24.75" customHeight="1" outlineLevel="1" x14ac:dyDescent="0.25">
      <c r="A63" s="143">
        <v>16</v>
      </c>
      <c r="B63" s="64" t="s">
        <v>2677</v>
      </c>
      <c r="C63" s="65" t="s">
        <v>31</v>
      </c>
      <c r="D63" s="63" t="s">
        <v>2727</v>
      </c>
      <c r="E63" s="144">
        <v>43938</v>
      </c>
      <c r="F63" s="144">
        <v>44165</v>
      </c>
      <c r="G63" s="159">
        <f t="shared" si="3"/>
        <v>7.5666666666666664</v>
      </c>
      <c r="H63" s="64" t="s">
        <v>2731</v>
      </c>
      <c r="I63" s="63" t="s">
        <v>220</v>
      </c>
      <c r="J63" s="63" t="s">
        <v>508</v>
      </c>
      <c r="K63" s="66">
        <v>4006399278</v>
      </c>
      <c r="L63" s="65" t="s">
        <v>26</v>
      </c>
      <c r="M63" s="67">
        <v>0.2</v>
      </c>
      <c r="N63" s="65" t="s">
        <v>2634</v>
      </c>
      <c r="O63" s="65" t="s">
        <v>1148</v>
      </c>
      <c r="P63" s="78"/>
    </row>
    <row r="64" spans="1:16" s="7" customFormat="1" ht="24.75" customHeight="1" outlineLevel="1" x14ac:dyDescent="0.25">
      <c r="A64" s="143">
        <v>17</v>
      </c>
      <c r="B64" s="64" t="s">
        <v>2677</v>
      </c>
      <c r="C64" s="65" t="s">
        <v>31</v>
      </c>
      <c r="D64" s="63" t="s">
        <v>2728</v>
      </c>
      <c r="E64" s="144">
        <v>43938</v>
      </c>
      <c r="F64" s="144">
        <v>44165</v>
      </c>
      <c r="G64" s="159">
        <f t="shared" si="3"/>
        <v>7.5666666666666664</v>
      </c>
      <c r="H64" s="64" t="s">
        <v>2731</v>
      </c>
      <c r="I64" s="63" t="s">
        <v>220</v>
      </c>
      <c r="J64" s="63" t="s">
        <v>507</v>
      </c>
      <c r="K64" s="66">
        <v>1435965528</v>
      </c>
      <c r="L64" s="65" t="s">
        <v>26</v>
      </c>
      <c r="M64" s="67">
        <v>0.2</v>
      </c>
      <c r="N64" s="65" t="s">
        <v>2634</v>
      </c>
      <c r="O64" s="65" t="s">
        <v>1148</v>
      </c>
      <c r="P64" s="78"/>
    </row>
    <row r="65" spans="1:16" s="7" customFormat="1" ht="24.75" customHeight="1" outlineLevel="1" x14ac:dyDescent="0.25">
      <c r="A65" s="143">
        <v>18</v>
      </c>
      <c r="B65" s="64" t="s">
        <v>2677</v>
      </c>
      <c r="C65" s="65" t="s">
        <v>31</v>
      </c>
      <c r="D65" s="63" t="s">
        <v>2729</v>
      </c>
      <c r="E65" s="144">
        <v>43938</v>
      </c>
      <c r="F65" s="144">
        <v>44165</v>
      </c>
      <c r="G65" s="159">
        <f t="shared" si="3"/>
        <v>7.5666666666666664</v>
      </c>
      <c r="H65" s="64" t="s">
        <v>2731</v>
      </c>
      <c r="I65" s="63" t="s">
        <v>220</v>
      </c>
      <c r="J65" s="63" t="s">
        <v>510</v>
      </c>
      <c r="K65" s="66">
        <v>2444786992</v>
      </c>
      <c r="L65" s="65" t="s">
        <v>26</v>
      </c>
      <c r="M65" s="67">
        <v>0.2</v>
      </c>
      <c r="N65" s="65" t="s">
        <v>2634</v>
      </c>
      <c r="O65" s="65" t="s">
        <v>1148</v>
      </c>
      <c r="P65" s="78"/>
    </row>
    <row r="66" spans="1:16" s="7" customFormat="1" ht="24.75" customHeight="1" outlineLevel="1" x14ac:dyDescent="0.25">
      <c r="A66" s="143">
        <v>19</v>
      </c>
      <c r="B66" s="64" t="s">
        <v>2677</v>
      </c>
      <c r="C66" s="65" t="s">
        <v>31</v>
      </c>
      <c r="D66" s="63" t="s">
        <v>2730</v>
      </c>
      <c r="E66" s="144">
        <v>43955</v>
      </c>
      <c r="F66" s="144">
        <v>44165</v>
      </c>
      <c r="G66" s="159">
        <f t="shared" si="3"/>
        <v>7</v>
      </c>
      <c r="H66" s="64" t="s">
        <v>2732</v>
      </c>
      <c r="I66" s="63" t="s">
        <v>453</v>
      </c>
      <c r="J66" s="63" t="s">
        <v>976</v>
      </c>
      <c r="K66" s="66">
        <v>450610262</v>
      </c>
      <c r="L66" s="65" t="s">
        <v>26</v>
      </c>
      <c r="M66" s="67">
        <v>0.2</v>
      </c>
      <c r="N66" s="65" t="s">
        <v>2634</v>
      </c>
      <c r="O66" s="65" t="s">
        <v>1148</v>
      </c>
      <c r="P66" s="78"/>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8"/>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8"/>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8"/>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8"/>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8"/>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8"/>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8"/>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8"/>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8"/>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8"/>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8"/>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8"/>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8"/>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8"/>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8"/>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8"/>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8"/>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8"/>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8"/>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8"/>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8"/>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8"/>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8"/>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8"/>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8"/>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8"/>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8"/>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8"/>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8"/>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8"/>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8"/>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8"/>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8"/>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8"/>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8"/>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8"/>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8"/>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8"/>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8"/>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8"/>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39" t="s">
        <v>2633</v>
      </c>
      <c r="B109" s="240"/>
      <c r="C109" s="240"/>
      <c r="D109" s="240"/>
      <c r="E109" s="240"/>
      <c r="F109" s="240"/>
      <c r="G109" s="240"/>
      <c r="H109" s="240"/>
      <c r="I109" s="240"/>
      <c r="J109" s="240"/>
      <c r="K109" s="240"/>
      <c r="L109" s="240"/>
      <c r="M109" s="240"/>
      <c r="N109" s="240"/>
      <c r="O109" s="241"/>
      <c r="P109" s="75"/>
    </row>
    <row r="110" spans="1:16" ht="15" customHeight="1" x14ac:dyDescent="0.25">
      <c r="A110" s="242" t="s">
        <v>2655</v>
      </c>
      <c r="B110" s="243"/>
      <c r="C110" s="243"/>
      <c r="D110" s="243"/>
      <c r="E110" s="243"/>
      <c r="F110" s="243"/>
      <c r="G110" s="243"/>
      <c r="H110" s="243"/>
      <c r="I110" s="243"/>
      <c r="J110" s="243"/>
      <c r="K110" s="243"/>
      <c r="L110" s="243"/>
      <c r="M110" s="243"/>
      <c r="N110" s="243"/>
      <c r="O110" s="244"/>
    </row>
    <row r="111" spans="1:16" ht="15.75" thickBot="1" x14ac:dyDescent="0.3">
      <c r="A111" s="245"/>
      <c r="B111" s="246"/>
      <c r="C111" s="246"/>
      <c r="D111" s="246"/>
      <c r="E111" s="246"/>
      <c r="F111" s="246"/>
      <c r="G111" s="246"/>
      <c r="H111" s="246"/>
      <c r="I111" s="246"/>
      <c r="J111" s="246"/>
      <c r="K111" s="246"/>
      <c r="L111" s="246"/>
      <c r="M111" s="246"/>
      <c r="N111" s="246"/>
      <c r="O111" s="247"/>
    </row>
    <row r="112" spans="1:16" s="1" customFormat="1" ht="26.25" customHeight="1" thickBot="1" x14ac:dyDescent="0.3">
      <c r="I112" s="227" t="s">
        <v>9</v>
      </c>
      <c r="J112" s="228"/>
      <c r="O112" s="174"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2">
        <v>1</v>
      </c>
      <c r="B114" s="160" t="s">
        <v>2664</v>
      </c>
      <c r="C114" s="162" t="s">
        <v>31</v>
      </c>
      <c r="D114" s="119"/>
      <c r="E114" s="144"/>
      <c r="F114" s="144"/>
      <c r="G114" s="159" t="str">
        <f>IF(AND(E114&lt;&gt;"",F114&lt;&gt;""),((F114-E114)/30),"")</f>
        <v/>
      </c>
      <c r="H114" s="121"/>
      <c r="I114" s="120"/>
      <c r="J114" s="120"/>
      <c r="K114" s="122"/>
      <c r="L114" s="99" t="str">
        <f>+IF(AND(K114&gt;0,O114="Ejecución"),(K114/877802)*Tabla28[[#This Row],[% participación]],IF(AND(K114&gt;0,O114&lt;&gt;"Ejecución"),"-",""))</f>
        <v/>
      </c>
      <c r="M114" s="123"/>
      <c r="N114" s="172" t="str">
        <f>+IF(M118="No",1,IF(M118="Si","Ingrese %",""))</f>
        <v/>
      </c>
      <c r="O114" s="161" t="s">
        <v>1150</v>
      </c>
      <c r="P114" s="77"/>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99" t="str">
        <f>+IF(AND(K115&gt;0,O115="Ejecución"),(K115/877802)*Tabla28[[#This Row],[% participación]],IF(AND(K115&gt;0,O115&lt;&gt;"Ejecución"),"-",""))</f>
        <v/>
      </c>
      <c r="M115" s="65"/>
      <c r="N115" s="172" t="str">
        <f>+IF(M118="No",1,IF(M118="Si","Ingrese %",""))</f>
        <v/>
      </c>
      <c r="O115" s="161" t="s">
        <v>1150</v>
      </c>
      <c r="P115" s="77"/>
    </row>
    <row r="116" spans="1:16" s="6" customFormat="1" ht="24.75" customHeight="1" x14ac:dyDescent="0.25">
      <c r="A116" s="142">
        <v>3</v>
      </c>
      <c r="B116" s="160" t="s">
        <v>2664</v>
      </c>
      <c r="C116" s="162" t="s">
        <v>31</v>
      </c>
      <c r="D116" s="63"/>
      <c r="E116" s="144"/>
      <c r="F116" s="144"/>
      <c r="G116" s="159" t="str">
        <f t="shared" si="4"/>
        <v/>
      </c>
      <c r="H116" s="64"/>
      <c r="I116" s="63"/>
      <c r="J116" s="63"/>
      <c r="K116" s="68"/>
      <c r="L116" s="99" t="str">
        <f>+IF(AND(K116&gt;0,O116="Ejecución"),(K116/877802)*Tabla28[[#This Row],[% participación]],IF(AND(K116&gt;0,O116&lt;&gt;"Ejecución"),"-",""))</f>
        <v/>
      </c>
      <c r="M116" s="65"/>
      <c r="N116" s="172" t="str">
        <f>+IF(M118="No",1,IF(M118="Si","Ingrese %",""))</f>
        <v/>
      </c>
      <c r="O116" s="161" t="s">
        <v>1150</v>
      </c>
      <c r="P116" s="77"/>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99" t="str">
        <f>+IF(AND(K117&gt;0,O117="Ejecución"),(K117/877802)*Tabla28[[#This Row],[% participación]],IF(AND(K117&gt;0,O117&lt;&gt;"Ejecución"),"-",""))</f>
        <v/>
      </c>
      <c r="M117" s="65"/>
      <c r="N117" s="172" t="str">
        <f>+IF(M118="No",1,IF(M118="Si","Ingrese %",""))</f>
        <v/>
      </c>
      <c r="O117" s="161" t="s">
        <v>1150</v>
      </c>
      <c r="P117" s="77"/>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99" t="str">
        <f>+IF(AND(K118&gt;0,O118="Ejecución"),(K118/877802)*Tabla28[[#This Row],[% participación]],IF(AND(K118&gt;0,O118&lt;&gt;"Ejecución"),"-",""))</f>
        <v/>
      </c>
      <c r="M118" s="65"/>
      <c r="N118" s="172" t="str">
        <f t="shared" ref="N118:N160" si="6">+IF(M118="No",1,IF(M118="Si","Ingrese %",""))</f>
        <v/>
      </c>
      <c r="O118" s="161" t="s">
        <v>1150</v>
      </c>
      <c r="P118" s="78"/>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99" t="str">
        <f>+IF(AND(K119&gt;0,O119="Ejecución"),(K119/877802)*Tabla28[[#This Row],[% participación]],IF(AND(K119&gt;0,O119&lt;&gt;"Ejecución"),"-",""))</f>
        <v/>
      </c>
      <c r="M119" s="65"/>
      <c r="N119" s="172" t="str">
        <f t="shared" si="6"/>
        <v/>
      </c>
      <c r="O119" s="161" t="s">
        <v>1150</v>
      </c>
      <c r="P119" s="78"/>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99" t="str">
        <f>+IF(AND(K120&gt;0,O120="Ejecución"),(K120/877802)*Tabla28[[#This Row],[% participación]],IF(AND(K120&gt;0,O120&lt;&gt;"Ejecución"),"-",""))</f>
        <v/>
      </c>
      <c r="M120" s="65"/>
      <c r="N120" s="172" t="str">
        <f t="shared" si="6"/>
        <v/>
      </c>
      <c r="O120" s="161" t="s">
        <v>1150</v>
      </c>
      <c r="P120" s="78"/>
    </row>
    <row r="121" spans="1:16" s="7" customFormat="1" ht="24.75" customHeight="1" outlineLevel="1" x14ac:dyDescent="0.25">
      <c r="A121" s="143">
        <v>8</v>
      </c>
      <c r="B121" s="160" t="s">
        <v>2664</v>
      </c>
      <c r="C121" s="162" t="s">
        <v>31</v>
      </c>
      <c r="D121" s="63"/>
      <c r="E121" s="144"/>
      <c r="F121" s="144"/>
      <c r="G121" s="159" t="str">
        <f t="shared" si="5"/>
        <v/>
      </c>
      <c r="H121" s="101"/>
      <c r="I121" s="63"/>
      <c r="J121" s="63"/>
      <c r="K121" s="68"/>
      <c r="L121" s="99" t="str">
        <f>+IF(AND(K121&gt;0,O121="Ejecución"),(K121/877802)*Tabla28[[#This Row],[% participación]],IF(AND(K121&gt;0,O121&lt;&gt;"Ejecución"),"-",""))</f>
        <v/>
      </c>
      <c r="M121" s="65"/>
      <c r="N121" s="172" t="str">
        <f t="shared" si="6"/>
        <v/>
      </c>
      <c r="O121" s="161" t="s">
        <v>1150</v>
      </c>
      <c r="P121" s="78"/>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99" t="str">
        <f>+IF(AND(K122&gt;0,O122="Ejecución"),(K122/877802)*Tabla28[[#This Row],[% participación]],IF(AND(K122&gt;0,O122&lt;&gt;"Ejecución"),"-",""))</f>
        <v/>
      </c>
      <c r="M122" s="65"/>
      <c r="N122" s="172" t="str">
        <f t="shared" si="6"/>
        <v/>
      </c>
      <c r="O122" s="161" t="s">
        <v>1150</v>
      </c>
      <c r="P122" s="78"/>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99" t="str">
        <f>+IF(AND(K123&gt;0,O123="Ejecución"),(K123/877802)*Tabla28[[#This Row],[% participación]],IF(AND(K123&gt;0,O123&lt;&gt;"Ejecución"),"-",""))</f>
        <v/>
      </c>
      <c r="M123" s="65"/>
      <c r="N123" s="172" t="str">
        <f t="shared" si="6"/>
        <v/>
      </c>
      <c r="O123" s="161" t="s">
        <v>1150</v>
      </c>
      <c r="P123" s="78"/>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99" t="str">
        <f>+IF(AND(K124&gt;0,O124="Ejecución"),(K124/877802)*Tabla28[[#This Row],[% participación]],IF(AND(K124&gt;0,O124&lt;&gt;"Ejecución"),"-",""))</f>
        <v/>
      </c>
      <c r="M124" s="65"/>
      <c r="N124" s="172" t="str">
        <f t="shared" si="6"/>
        <v/>
      </c>
      <c r="O124" s="161" t="s">
        <v>1150</v>
      </c>
      <c r="P124" s="78"/>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99" t="str">
        <f>+IF(AND(K125&gt;0,O125="Ejecución"),(K125/877802)*Tabla28[[#This Row],[% participación]],IF(AND(K125&gt;0,O125&lt;&gt;"Ejecución"),"-",""))</f>
        <v/>
      </c>
      <c r="M125" s="65"/>
      <c r="N125" s="172" t="str">
        <f t="shared" si="6"/>
        <v/>
      </c>
      <c r="O125" s="161" t="s">
        <v>1150</v>
      </c>
      <c r="P125" s="78"/>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99" t="str">
        <f>+IF(AND(K126&gt;0,O126="Ejecución"),(K126/877802)*Tabla28[[#This Row],[% participación]],IF(AND(K126&gt;0,O126&lt;&gt;"Ejecución"),"-",""))</f>
        <v/>
      </c>
      <c r="M126" s="65"/>
      <c r="N126" s="172" t="str">
        <f t="shared" si="6"/>
        <v/>
      </c>
      <c r="O126" s="161" t="s">
        <v>1150</v>
      </c>
      <c r="P126" s="78"/>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99" t="str">
        <f>+IF(AND(K127&gt;0,O127="Ejecución"),(K127/877802)*Tabla28[[#This Row],[% participación]],IF(AND(K127&gt;0,O127&lt;&gt;"Ejecución"),"-",""))</f>
        <v/>
      </c>
      <c r="M127" s="65"/>
      <c r="N127" s="172" t="str">
        <f t="shared" si="6"/>
        <v/>
      </c>
      <c r="O127" s="161" t="s">
        <v>1150</v>
      </c>
      <c r="P127" s="78"/>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99" t="str">
        <f>+IF(AND(K128&gt;0,O128="Ejecución"),(K128/877802)*Tabla28[[#This Row],[% participación]],IF(AND(K128&gt;0,O128&lt;&gt;"Ejecución"),"-",""))</f>
        <v/>
      </c>
      <c r="M128" s="65"/>
      <c r="N128" s="172" t="str">
        <f t="shared" si="6"/>
        <v/>
      </c>
      <c r="O128" s="161" t="s">
        <v>1150</v>
      </c>
      <c r="P128" s="78"/>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99" t="str">
        <f>+IF(AND(K129&gt;0,O129="Ejecución"),(K129/877802)*Tabla28[[#This Row],[% participación]],IF(AND(K129&gt;0,O129&lt;&gt;"Ejecución"),"-",""))</f>
        <v/>
      </c>
      <c r="M129" s="65"/>
      <c r="N129" s="172" t="str">
        <f t="shared" si="6"/>
        <v/>
      </c>
      <c r="O129" s="161" t="s">
        <v>1150</v>
      </c>
      <c r="P129" s="78"/>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99" t="str">
        <f>+IF(AND(K130&gt;0,O130="Ejecución"),(K130/877802)*Tabla28[[#This Row],[% participación]],IF(AND(K130&gt;0,O130&lt;&gt;"Ejecución"),"-",""))</f>
        <v/>
      </c>
      <c r="M130" s="65"/>
      <c r="N130" s="172" t="str">
        <f t="shared" si="6"/>
        <v/>
      </c>
      <c r="O130" s="161" t="s">
        <v>1150</v>
      </c>
      <c r="P130" s="78"/>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99" t="str">
        <f>+IF(AND(K131&gt;0,O131="Ejecución"),(K131/877802)*Tabla28[[#This Row],[% participación]],IF(AND(K131&gt;0,O131&lt;&gt;"Ejecución"),"-",""))</f>
        <v/>
      </c>
      <c r="M131" s="65"/>
      <c r="N131" s="172" t="str">
        <f t="shared" si="6"/>
        <v/>
      </c>
      <c r="O131" s="161" t="s">
        <v>1150</v>
      </c>
      <c r="P131" s="78"/>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99" t="str">
        <f>+IF(AND(K132&gt;0,O132="Ejecución"),(K132/877802)*Tabla28[[#This Row],[% participación]],IF(AND(K132&gt;0,O132&lt;&gt;"Ejecución"),"-",""))</f>
        <v/>
      </c>
      <c r="M132" s="65"/>
      <c r="N132" s="172" t="str">
        <f t="shared" si="6"/>
        <v/>
      </c>
      <c r="O132" s="161" t="s">
        <v>1150</v>
      </c>
      <c r="P132" s="78"/>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99" t="str">
        <f>+IF(AND(K133&gt;0,O133="Ejecución"),(K133/877802)*Tabla28[[#This Row],[% participación]],IF(AND(K133&gt;0,O133&lt;&gt;"Ejecución"),"-",""))</f>
        <v/>
      </c>
      <c r="M133" s="65"/>
      <c r="N133" s="172" t="str">
        <f t="shared" si="6"/>
        <v/>
      </c>
      <c r="O133" s="161" t="s">
        <v>1150</v>
      </c>
      <c r="P133" s="78"/>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99" t="str">
        <f>+IF(AND(K134&gt;0,O134="Ejecución"),(K134/877802)*Tabla28[[#This Row],[% participación]],IF(AND(K134&gt;0,O134&lt;&gt;"Ejecución"),"-",""))</f>
        <v/>
      </c>
      <c r="M134" s="65"/>
      <c r="N134" s="172" t="str">
        <f t="shared" si="6"/>
        <v/>
      </c>
      <c r="O134" s="161" t="s">
        <v>1150</v>
      </c>
      <c r="P134" s="78"/>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99" t="str">
        <f>+IF(AND(K135&gt;0,O135="Ejecución"),(K135/877802)*Tabla28[[#This Row],[% participación]],IF(AND(K135&gt;0,O135&lt;&gt;"Ejecución"),"-",""))</f>
        <v/>
      </c>
      <c r="M135" s="65"/>
      <c r="N135" s="172" t="str">
        <f t="shared" si="6"/>
        <v/>
      </c>
      <c r="O135" s="161" t="s">
        <v>1150</v>
      </c>
      <c r="P135" s="78"/>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99" t="str">
        <f>+IF(AND(K136&gt;0,O136="Ejecución"),(K136/877802)*Tabla28[[#This Row],[% participación]],IF(AND(K136&gt;0,O136&lt;&gt;"Ejecución"),"-",""))</f>
        <v/>
      </c>
      <c r="M136" s="65"/>
      <c r="N136" s="172" t="str">
        <f t="shared" si="6"/>
        <v/>
      </c>
      <c r="O136" s="161" t="s">
        <v>1150</v>
      </c>
      <c r="P136" s="78"/>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99" t="str">
        <f>+IF(AND(K137&gt;0,O137="Ejecución"),(K137/877802)*Tabla28[[#This Row],[% participación]],IF(AND(K137&gt;0,O137&lt;&gt;"Ejecución"),"-",""))</f>
        <v/>
      </c>
      <c r="M137" s="65"/>
      <c r="N137" s="172" t="str">
        <f t="shared" si="6"/>
        <v/>
      </c>
      <c r="O137" s="161" t="s">
        <v>1150</v>
      </c>
      <c r="P137" s="78"/>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99" t="str">
        <f>+IF(AND(K138&gt;0,O138="Ejecución"),(K138/877802)*Tabla28[[#This Row],[% participación]],IF(AND(K138&gt;0,O138&lt;&gt;"Ejecución"),"-",""))</f>
        <v/>
      </c>
      <c r="M138" s="65"/>
      <c r="N138" s="172" t="str">
        <f t="shared" si="6"/>
        <v/>
      </c>
      <c r="O138" s="161" t="s">
        <v>1150</v>
      </c>
      <c r="P138" s="78"/>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99" t="str">
        <f>+IF(AND(K139&gt;0,O139="Ejecución"),(K139/877802)*Tabla28[[#This Row],[% participación]],IF(AND(K139&gt;0,O139&lt;&gt;"Ejecución"),"-",""))</f>
        <v/>
      </c>
      <c r="M139" s="65"/>
      <c r="N139" s="172" t="str">
        <f t="shared" si="6"/>
        <v/>
      </c>
      <c r="O139" s="161" t="s">
        <v>1150</v>
      </c>
      <c r="P139" s="78"/>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99" t="str">
        <f>+IF(AND(K140&gt;0,O140="Ejecución"),(K140/877802)*Tabla28[[#This Row],[% participación]],IF(AND(K140&gt;0,O140&lt;&gt;"Ejecución"),"-",""))</f>
        <v/>
      </c>
      <c r="M140" s="65"/>
      <c r="N140" s="172" t="str">
        <f t="shared" si="6"/>
        <v/>
      </c>
      <c r="O140" s="161" t="s">
        <v>1150</v>
      </c>
      <c r="P140" s="78"/>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99" t="str">
        <f>+IF(AND(K141&gt;0,O141="Ejecución"),(K141/877802)*Tabla28[[#This Row],[% participación]],IF(AND(K141&gt;0,O141&lt;&gt;"Ejecución"),"-",""))</f>
        <v/>
      </c>
      <c r="M141" s="65"/>
      <c r="N141" s="172" t="str">
        <f t="shared" si="6"/>
        <v/>
      </c>
      <c r="O141" s="161" t="s">
        <v>1150</v>
      </c>
      <c r="P141" s="78"/>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99" t="str">
        <f>+IF(AND(K142&gt;0,O142="Ejecución"),(K142/877802)*Tabla28[[#This Row],[% participación]],IF(AND(K142&gt;0,O142&lt;&gt;"Ejecución"),"-",""))</f>
        <v/>
      </c>
      <c r="M142" s="65"/>
      <c r="N142" s="172" t="str">
        <f t="shared" si="6"/>
        <v/>
      </c>
      <c r="O142" s="161" t="s">
        <v>1150</v>
      </c>
      <c r="P142" s="78"/>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99" t="str">
        <f>+IF(AND(K143&gt;0,O143="Ejecución"),(K143/877802)*Tabla28[[#This Row],[% participación]],IF(AND(K143&gt;0,O143&lt;&gt;"Ejecución"),"-",""))</f>
        <v/>
      </c>
      <c r="M143" s="65"/>
      <c r="N143" s="172" t="str">
        <f t="shared" si="6"/>
        <v/>
      </c>
      <c r="O143" s="161" t="s">
        <v>1150</v>
      </c>
      <c r="P143" s="78"/>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99" t="str">
        <f>+IF(AND(K144&gt;0,O144="Ejecución"),(K144/877802)*Tabla28[[#This Row],[% participación]],IF(AND(K144&gt;0,O144&lt;&gt;"Ejecución"),"-",""))</f>
        <v/>
      </c>
      <c r="M144" s="65"/>
      <c r="N144" s="172" t="str">
        <f t="shared" si="6"/>
        <v/>
      </c>
      <c r="O144" s="161" t="s">
        <v>1150</v>
      </c>
      <c r="P144" s="78"/>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99" t="str">
        <f>+IF(AND(K145&gt;0,O145="Ejecución"),(K145/877802)*Tabla28[[#This Row],[% participación]],IF(AND(K145&gt;0,O145&lt;&gt;"Ejecución"),"-",""))</f>
        <v/>
      </c>
      <c r="M145" s="65"/>
      <c r="N145" s="172" t="str">
        <f t="shared" si="6"/>
        <v/>
      </c>
      <c r="O145" s="161" t="s">
        <v>1150</v>
      </c>
      <c r="P145" s="78"/>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99" t="str">
        <f>+IF(AND(K146&gt;0,O146="Ejecución"),(K146/877802)*Tabla28[[#This Row],[% participación]],IF(AND(K146&gt;0,O146&lt;&gt;"Ejecución"),"-",""))</f>
        <v/>
      </c>
      <c r="M146" s="65"/>
      <c r="N146" s="172" t="str">
        <f t="shared" si="6"/>
        <v/>
      </c>
      <c r="O146" s="161" t="s">
        <v>1150</v>
      </c>
      <c r="P146" s="78"/>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99" t="str">
        <f>+IF(AND(K147&gt;0,O147="Ejecución"),(K147/877802)*Tabla28[[#This Row],[% participación]],IF(AND(K147&gt;0,O147&lt;&gt;"Ejecución"),"-",""))</f>
        <v/>
      </c>
      <c r="M147" s="65"/>
      <c r="N147" s="172" t="str">
        <f t="shared" si="6"/>
        <v/>
      </c>
      <c r="O147" s="161" t="s">
        <v>1150</v>
      </c>
      <c r="P147" s="78"/>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99" t="str">
        <f>+IF(AND(K148&gt;0,O148="Ejecución"),(K148/877802)*Tabla28[[#This Row],[% participación]],IF(AND(K148&gt;0,O148&lt;&gt;"Ejecución"),"-",""))</f>
        <v/>
      </c>
      <c r="M148" s="65"/>
      <c r="N148" s="172" t="str">
        <f t="shared" si="6"/>
        <v/>
      </c>
      <c r="O148" s="161" t="s">
        <v>1150</v>
      </c>
      <c r="P148" s="78"/>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99" t="str">
        <f>+IF(AND(K149&gt;0,O149="Ejecución"),(K149/877802)*Tabla28[[#This Row],[% participación]],IF(AND(K149&gt;0,O149&lt;&gt;"Ejecución"),"-",""))</f>
        <v/>
      </c>
      <c r="M149" s="65"/>
      <c r="N149" s="172" t="str">
        <f t="shared" si="6"/>
        <v/>
      </c>
      <c r="O149" s="161" t="s">
        <v>1150</v>
      </c>
      <c r="P149" s="78"/>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99" t="str">
        <f>+IF(AND(K150&gt;0,O150="Ejecución"),(K150/877802)*Tabla28[[#This Row],[% participación]],IF(AND(K150&gt;0,O150&lt;&gt;"Ejecución"),"-",""))</f>
        <v/>
      </c>
      <c r="M150" s="65"/>
      <c r="N150" s="172" t="str">
        <f t="shared" si="6"/>
        <v/>
      </c>
      <c r="O150" s="161" t="s">
        <v>1150</v>
      </c>
      <c r="P150" s="78"/>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99" t="str">
        <f>+IF(AND(K151&gt;0,O151="Ejecución"),(K151/877802)*Tabla28[[#This Row],[% participación]],IF(AND(K151&gt;0,O151&lt;&gt;"Ejecución"),"-",""))</f>
        <v/>
      </c>
      <c r="M151" s="65"/>
      <c r="N151" s="172" t="str">
        <f t="shared" si="6"/>
        <v/>
      </c>
      <c r="O151" s="161" t="s">
        <v>1150</v>
      </c>
      <c r="P151" s="78"/>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99" t="str">
        <f>+IF(AND(K152&gt;0,O152="Ejecución"),(K152/877802)*Tabla28[[#This Row],[% participación]],IF(AND(K152&gt;0,O152&lt;&gt;"Ejecución"),"-",""))</f>
        <v/>
      </c>
      <c r="M152" s="65"/>
      <c r="N152" s="172" t="str">
        <f t="shared" si="6"/>
        <v/>
      </c>
      <c r="O152" s="161" t="s">
        <v>1150</v>
      </c>
      <c r="P152" s="78"/>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99" t="str">
        <f>+IF(AND(K153&gt;0,O153="Ejecución"),(K153/877802)*Tabla28[[#This Row],[% participación]],IF(AND(K153&gt;0,O153&lt;&gt;"Ejecución"),"-",""))</f>
        <v/>
      </c>
      <c r="M153" s="65"/>
      <c r="N153" s="172" t="str">
        <f t="shared" si="6"/>
        <v/>
      </c>
      <c r="O153" s="161" t="s">
        <v>1150</v>
      </c>
      <c r="P153" s="78"/>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99" t="str">
        <f>+IF(AND(K154&gt;0,O154="Ejecución"),(K154/877802)*Tabla28[[#This Row],[% participación]],IF(AND(K154&gt;0,O154&lt;&gt;"Ejecución"),"-",""))</f>
        <v/>
      </c>
      <c r="M154" s="65"/>
      <c r="N154" s="172" t="str">
        <f t="shared" si="6"/>
        <v/>
      </c>
      <c r="O154" s="161" t="s">
        <v>1150</v>
      </c>
      <c r="P154" s="78"/>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99" t="str">
        <f>+IF(AND(K155&gt;0,O155="Ejecución"),(K155/877802)*Tabla28[[#This Row],[% participación]],IF(AND(K155&gt;0,O155&lt;&gt;"Ejecución"),"-",""))</f>
        <v/>
      </c>
      <c r="M155" s="65"/>
      <c r="N155" s="172" t="str">
        <f t="shared" si="6"/>
        <v/>
      </c>
      <c r="O155" s="161" t="s">
        <v>1150</v>
      </c>
      <c r="P155" s="78"/>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99" t="str">
        <f>+IF(AND(K156&gt;0,O156="Ejecución"),(K156/877802)*Tabla28[[#This Row],[% participación]],IF(AND(K156&gt;0,O156&lt;&gt;"Ejecución"),"-",""))</f>
        <v/>
      </c>
      <c r="M156" s="65"/>
      <c r="N156" s="172" t="str">
        <f t="shared" si="6"/>
        <v/>
      </c>
      <c r="O156" s="161" t="s">
        <v>1150</v>
      </c>
      <c r="P156" s="78"/>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99" t="str">
        <f>+IF(AND(K157&gt;0,O157="Ejecución"),(K157/877802)*Tabla28[[#This Row],[% participación]],IF(AND(K157&gt;0,O157&lt;&gt;"Ejecución"),"-",""))</f>
        <v/>
      </c>
      <c r="M157" s="65"/>
      <c r="N157" s="172" t="str">
        <f t="shared" si="6"/>
        <v/>
      </c>
      <c r="O157" s="161" t="s">
        <v>1150</v>
      </c>
      <c r="P157" s="78"/>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99" t="str">
        <f>+IF(AND(K158&gt;0,O158="Ejecución"),(K158/877802)*Tabla28[[#This Row],[% participación]],IF(AND(K158&gt;0,O158&lt;&gt;"Ejecución"),"-",""))</f>
        <v/>
      </c>
      <c r="M158" s="65"/>
      <c r="N158" s="172" t="str">
        <f t="shared" si="6"/>
        <v/>
      </c>
      <c r="O158" s="161" t="s">
        <v>1150</v>
      </c>
      <c r="P158" s="78"/>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99" t="str">
        <f>+IF(AND(K159&gt;0,O159="Ejecución"),(K159/877802)*Tabla28[[#This Row],[% participación]],IF(AND(K159&gt;0,O159&lt;&gt;"Ejecución"),"-",""))</f>
        <v/>
      </c>
      <c r="M159" s="65"/>
      <c r="N159" s="172" t="str">
        <f t="shared" si="6"/>
        <v/>
      </c>
      <c r="O159" s="161" t="s">
        <v>1150</v>
      </c>
      <c r="P159" s="78"/>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99" t="str">
        <f>+IF(AND(K160&gt;0,O160="Ejecución"),(K160/877802)*Tabla28[[#This Row],[% participación]],IF(AND(K160&gt;0,O160&lt;&gt;"Ejecución"),"-",""))</f>
        <v/>
      </c>
      <c r="M160" s="65"/>
      <c r="N160" s="172" t="str">
        <f t="shared" si="6"/>
        <v/>
      </c>
      <c r="O160" s="161" t="s">
        <v>1150</v>
      </c>
      <c r="P160" s="78"/>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5"/>
    </row>
    <row r="163" spans="1:28" ht="51.75" customHeight="1" x14ac:dyDescent="0.25">
      <c r="A163" s="229" t="s">
        <v>2659</v>
      </c>
      <c r="B163" s="230"/>
      <c r="C163" s="230"/>
      <c r="D163" s="230"/>
      <c r="E163" s="231"/>
      <c r="F163" s="232" t="s">
        <v>2660</v>
      </c>
      <c r="G163" s="232"/>
      <c r="H163" s="232"/>
      <c r="I163" s="229" t="s">
        <v>2630</v>
      </c>
      <c r="J163" s="230"/>
      <c r="K163" s="230"/>
      <c r="L163" s="230"/>
      <c r="M163" s="230"/>
      <c r="N163" s="230"/>
      <c r="O163" s="23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33" t="s">
        <v>2614</v>
      </c>
      <c r="H165" s="233"/>
      <c r="I165" s="234" t="s">
        <v>1164</v>
      </c>
      <c r="J165" s="235"/>
      <c r="K165" s="235"/>
      <c r="L165" s="235"/>
      <c r="M165" s="235"/>
      <c r="N165" s="106"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6" t="s">
        <v>26</v>
      </c>
      <c r="E167" s="8"/>
      <c r="F167" s="5"/>
      <c r="G167" s="106" t="s">
        <v>26</v>
      </c>
      <c r="I167" s="236" t="s">
        <v>2643</v>
      </c>
      <c r="J167" s="237"/>
      <c r="K167" s="237"/>
      <c r="L167" s="237"/>
      <c r="M167" s="237"/>
      <c r="N167" s="237"/>
      <c r="O167" s="238"/>
      <c r="U167" s="51"/>
    </row>
    <row r="168" spans="1:28" x14ac:dyDescent="0.25">
      <c r="A168" s="9"/>
      <c r="B168" s="222" t="s">
        <v>2657</v>
      </c>
      <c r="C168" s="222"/>
      <c r="D168" s="222"/>
      <c r="E168" s="8"/>
      <c r="F168" s="5"/>
      <c r="H168" s="80" t="s">
        <v>2656</v>
      </c>
      <c r="I168" s="236"/>
      <c r="J168" s="237"/>
      <c r="K168" s="237"/>
      <c r="L168" s="237"/>
      <c r="M168" s="237"/>
      <c r="N168" s="237"/>
      <c r="O168" s="238"/>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5"/>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0.01</v>
      </c>
      <c r="G179" s="164">
        <f>IF(F179&gt;0,SUM(E179+F179),"")</f>
        <v>0.03</v>
      </c>
      <c r="H179" s="5"/>
      <c r="I179" s="220" t="s">
        <v>2670</v>
      </c>
      <c r="J179" s="220"/>
      <c r="K179" s="220"/>
      <c r="L179" s="220"/>
      <c r="M179" s="171">
        <v>0.03</v>
      </c>
      <c r="O179" s="8"/>
      <c r="Q179" s="19"/>
      <c r="R179" s="158">
        <f>IF(M179&gt;0,SUM(L179+M179),"")</f>
        <v>0.03</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65">
        <f>+SUM(G179:G182)</f>
        <v>0.03</v>
      </c>
      <c r="D185" s="90" t="s">
        <v>2628</v>
      </c>
      <c r="E185" s="93">
        <f>+(C185*SUM(K20:K35))</f>
        <v>12872743.199999999</v>
      </c>
      <c r="F185" s="91"/>
      <c r="G185" s="92"/>
      <c r="H185" s="87"/>
      <c r="I185" s="89" t="s">
        <v>2627</v>
      </c>
      <c r="J185" s="165">
        <f>+SUM(M179:M183)</f>
        <v>0.03</v>
      </c>
      <c r="K185" s="201" t="s">
        <v>2628</v>
      </c>
      <c r="L185" s="201"/>
      <c r="M185" s="93">
        <f>+J185*(SUM(K20:K35))</f>
        <v>12872743.199999999</v>
      </c>
      <c r="N185" s="94"/>
      <c r="O185" s="95"/>
    </row>
    <row r="186" spans="1:28" ht="15.75" thickBot="1" x14ac:dyDescent="0.3">
      <c r="A186" s="10"/>
      <c r="B186" s="96"/>
      <c r="C186" s="96"/>
      <c r="D186" s="96"/>
      <c r="E186" s="96"/>
      <c r="F186" s="96"/>
      <c r="G186" s="96"/>
      <c r="H186" s="96"/>
      <c r="I186" s="167" t="s">
        <v>2672</v>
      </c>
      <c r="J186" s="96"/>
      <c r="K186" s="96"/>
      <c r="L186" s="96"/>
      <c r="M186" s="96"/>
      <c r="N186" s="97"/>
      <c r="O186" s="98"/>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5"/>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26" t="s">
        <v>2636</v>
      </c>
      <c r="C192" s="226"/>
      <c r="E192" s="5" t="s">
        <v>20</v>
      </c>
      <c r="H192" s="26" t="s">
        <v>24</v>
      </c>
      <c r="J192" s="5" t="s">
        <v>2637</v>
      </c>
      <c r="K192" s="5"/>
      <c r="M192" s="5"/>
      <c r="N192" s="5"/>
      <c r="O192" s="8"/>
      <c r="Q192" s="153"/>
      <c r="R192" s="154"/>
      <c r="S192" s="154"/>
      <c r="T192" s="153"/>
    </row>
    <row r="193" spans="1:18" x14ac:dyDescent="0.25">
      <c r="A193" s="9"/>
      <c r="C193" s="124">
        <v>41738</v>
      </c>
      <c r="D193" s="5"/>
      <c r="E193" s="125">
        <v>677</v>
      </c>
      <c r="F193" s="5"/>
      <c r="G193" s="5"/>
      <c r="H193" s="146" t="s">
        <v>2733</v>
      </c>
      <c r="J193" s="5"/>
      <c r="K193" s="126">
        <v>39118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5"/>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23"/>
      <c r="C200" s="223"/>
      <c r="D200" s="223"/>
      <c r="E200" s="223"/>
      <c r="F200" s="223"/>
      <c r="G200" s="223"/>
      <c r="H200" s="223"/>
      <c r="I200" s="223"/>
      <c r="J200" s="223"/>
      <c r="K200" s="223"/>
      <c r="L200" s="223"/>
      <c r="M200" s="223"/>
      <c r="N200" s="223"/>
      <c r="O200" s="8"/>
    </row>
    <row r="201" spans="1:18" x14ac:dyDescent="0.25">
      <c r="A201" s="9"/>
      <c r="B201" s="224" t="s">
        <v>2648</v>
      </c>
      <c r="C201" s="225"/>
      <c r="D201" s="225"/>
      <c r="E201" s="225"/>
      <c r="F201" s="225"/>
      <c r="G201" s="225"/>
      <c r="H201" s="225"/>
      <c r="I201" s="225"/>
      <c r="J201" s="225"/>
      <c r="K201" s="225"/>
      <c r="L201" s="225"/>
      <c r="M201" s="225"/>
      <c r="N201" s="225"/>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6" t="s">
        <v>2733</v>
      </c>
      <c r="D211" s="21"/>
      <c r="G211" s="27" t="s">
        <v>2620</v>
      </c>
      <c r="H211" s="147" t="s">
        <v>2734</v>
      </c>
      <c r="J211" s="27" t="s">
        <v>2622</v>
      </c>
      <c r="K211" s="147" t="s">
        <v>2734</v>
      </c>
      <c r="L211" s="21"/>
      <c r="M211" s="21"/>
      <c r="N211" s="21"/>
      <c r="O211" s="8"/>
    </row>
    <row r="212" spans="1:15" x14ac:dyDescent="0.25">
      <c r="A212" s="9"/>
      <c r="B212" s="27" t="s">
        <v>2619</v>
      </c>
      <c r="C212" s="146" t="s">
        <v>2733</v>
      </c>
      <c r="D212" s="21"/>
      <c r="G212" s="27" t="s">
        <v>2621</v>
      </c>
      <c r="H212" s="146" t="s">
        <v>2735</v>
      </c>
      <c r="J212" s="27" t="s">
        <v>2623</v>
      </c>
      <c r="K212" s="146" t="s">
        <v>2735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documentManagement/types"/>
    <ds:schemaRef ds:uri="4fb10211-09fb-4e80-9f0b-184718d5d98c"/>
    <ds:schemaRef ds:uri="http://purl.org/dc/elements/1.1/"/>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2020-12-28T20:53:46Z</cp:lastPrinted>
  <dcterms:created xsi:type="dcterms:W3CDTF">2020-10-14T21:57:42Z</dcterms:created>
  <dcterms:modified xsi:type="dcterms:W3CDTF">2020-12-28T20:56:33Z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