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SUCRE 202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159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<sst xmlns="http://schemas.openxmlformats.org/spreadsheetml/2006/main" count="4981" uniqueCount="2797">
  <si>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</si>
  <si>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</si>
  <si>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</si>
  <si>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</si>
  <si>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</si>
  <si>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</si>
  <si>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</si>
  <si>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</si>
  <si>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</si>
  <si>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</si>
  <si>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</si>
  <si>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</si>
  <si>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</si>
  <si>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</si>
  <si>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</si>
  <si>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</si>
  <si>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</si>
  <si>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</si>
  <si>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</si>
  <si>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</si>
  <si>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</si>
  <si>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</si>
  <si>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</si>
  <si>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</si>
  <si>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</si>
  <si>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</si>
  <si>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</si>
  <si>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</si>
  <si>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</si>
  <si>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</si>
  <si>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</si>
  <si>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</si>
  <si>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</si>
  <si>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</si>
  <si>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</si>
  <si>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</si>
  <si>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</si>
  <si>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</si>
  <si>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</si>
  <si>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</si>
  <si>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</si>
  <si>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</si>
  <si>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</si>
  <si>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</si>
  <si>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</si>
  <si>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</si>
  <si>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</si>
  <si>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</si>
  <si>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</si>
  <si>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</si>
  <si>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</si>
  <si>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</si>
  <si>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</si>
  <si>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</si>
  <si>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</si>
  <si>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</si>
  <si>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</si>
  <si>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</si>
  <si>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</si>
  <si>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</si>
  <si>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</si>
  <si>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</si>
  <si>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</si>
  <si>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</si>
  <si>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</si>
  <si>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</si>
  <si>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</si>
  <si>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</si>
  <si>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</si>
  <si>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</si>
  <si>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</si>
  <si>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</si>
  <si>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</si>
  <si>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</si>
  <si>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</si>
  <si>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</si>
  <si>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</si>
  <si>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</si>
  <si>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</si>
  <si>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</si>
  <si>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</si>
  <si>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</si>
  <si>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</si>
  <si>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</si>
  <si>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</si>
  <si>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</si>
  <si>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</si>
  <si>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</si>
  <si>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</si>
  <si>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</si>
  <si>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</si>
  <si>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</si>
  <si>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</si>
  <si>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</si>
  <si>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</si>
  <si>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</si>
  <si>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</si>
  <si>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</si>
  <si>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</si>
  <si>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</si>
  <si>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</si>
  <si>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</si>
  <si>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</si>
  <si>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</si>
  <si>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</si>
  <si>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</si>
  <si>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</si>
  <si>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</si>
  <si>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</si>
  <si>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</si>
  <si>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</si>
  <si>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</si>
  <si>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</si>
  <si>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</si>
  <si>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</si>
  <si>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</si>
  <si>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</si>
  <si>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</si>
  <si>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</si>
  <si>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</si>
  <si>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</si>
  <si>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</si>
  <si>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</si>
  <si>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</si>
  <si>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</si>
  <si>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</si>
  <si>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</si>
  <si>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</si>
  <si>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</si>
  <si>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</si>
  <si>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</si>
  <si>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</si>
  <si>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</si>
  <si>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</si>
  <si>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</si>
  <si>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</si>
  <si>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</si>
  <si>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</si>
  <si>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</si>
  <si>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</si>
  <si>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</si>
  <si>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</si>
  <si>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</si>
  <si>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</si>
  <si>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</si>
  <si>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</si>
  <si>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</si>
  <si>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</si>
  <si>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</si>
  <si>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</si>
  <si>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</si>
  <si>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</si>
  <si>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</si>
  <si>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</si>
  <si>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</si>
  <si>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</si>
  <si>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</si>
  <si>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</si>
  <si>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</si>
  <si>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</si>
  <si>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</si>
  <si>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</si>
  <si>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</si>
  <si>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</si>
  <si>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</si>
  <si>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</si>
  <si>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</si>
  <si>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</si>
  <si>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</si>
  <si>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</si>
  <si>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</si>
  <si>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</si>
  <si>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</si>
  <si>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</si>
  <si>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</si>
  <si>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</si>
  <si>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</si>
  <si>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</si>
  <si>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</si>
  <si>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</si>
  <si>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</si>
  <si>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</si>
  <si>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</si>
  <si>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</si>
  <si>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</si>
  <si>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</si>
  <si>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</si>
  <si>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</si>
  <si>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</si>
  <si>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</si>
  <si>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</si>
  <si>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</si>
  <si>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</si>
  <si>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</si>
  <si>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</si>
  <si>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</si>
  <si>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</si>
  <si>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</si>
  <si>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</si>
  <si>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</si>
  <si>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</si>
  <si>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</si>
  <si>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</si>
  <si>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</si>
  <si>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</si>
  <si>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</si>
  <si>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</si>
  <si>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</si>
  <si>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</si>
  <si>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</si>
  <si>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</si>
  <si>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</si>
  <si>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</si>
  <si>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</si>
  <si>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</si>
  <si>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</si>
  <si>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</si>
  <si>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</si>
  <si>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</si>
  <si>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</si>
  <si>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</si>
  <si>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</si>
  <si>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</si>
  <si>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</si>
  <si>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</si>
  <si>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</si>
  <si>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</si>
  <si>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</si>
  <si>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</si>
  <si>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</si>
  <si>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</si>
  <si>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</si>
  <si>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</si>
  <si>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</si>
  <si>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</si>
  <si>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</si>
  <si>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</si>
  <si>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</si>
  <si>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</si>
  <si>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</si>
  <si>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</si>
  <si>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</si>
  <si>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</si>
  <si>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</si>
  <si>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</si>
  <si>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</si>
  <si>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</si>
  <si>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</si>
  <si>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</si>
  <si>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</si>
  <si>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</si>
  <si>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</si>
  <si>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</si>
  <si>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</si>
  <si>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</si>
  <si>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</si>
  <si>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</si>
  <si>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</si>
  <si>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</si>
  <si>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</si>
  <si>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</si>
  <si>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</si>
  <si>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</si>
  <si>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</si>
  <si>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</si>
  <si>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</si>
  <si>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</si>
  <si>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</si>
  <si>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</si>
  <si>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</si>
  <si>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</si>
  <si>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</si>
  <si>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</si>
  <si>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</si>
  <si>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</si>
  <si>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</si>
  <si>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</si>
  <si>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</si>
  <si>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</si>
  <si>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</si>
  <si>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</si>
  <si>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</si>
  <si>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</si>
  <si>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</si>
  <si>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</si>
  <si>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</si>
  <si>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</si>
  <si>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</si>
  <si>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</si>
  <si>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</si>
  <si>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</si>
  <si>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</si>
  <si>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</si>
  <si>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</si>
  <si>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</si>
  <si>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</si>
  <si>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</si>
  <si>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</si>
  <si>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</si>
  <si>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</si>
  <si>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</si>
  <si>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</si>
  <si>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</si>
  <si>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</si>
  <si>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</si>
  <si>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</si>
  <si>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</si>
  <si>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</si>
  <si>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</si>
  <si>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</si>
  <si>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</si>
  <si>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</si>
  <si>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</si>
  <si>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</si>
  <si>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</si>
  <si>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</si>
  <si>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</si>
  <si>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</si>
  <si>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</si>
  <si>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</si>
  <si>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</si>
  <si>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</si>
  <si>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</si>
  <si>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</si>
  <si>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</si>
  <si>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</si>
  <si>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</si>
  <si>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</si>
  <si>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</si>
  <si>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</si>
  <si>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</si>
  <si>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</si>
  <si>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</si>
  <si>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</si>
  <si>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</si>
  <si>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</si>
  <si>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</si>
  <si>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</si>
  <si>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</si>
  <si>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</si>
  <si>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</si>
  <si>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</si>
  <si>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</si>
  <si>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</si>
  <si>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</si>
  <si>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</si>
  <si>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</si>
  <si>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</si>
  <si>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</si>
  <si>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</si>
  <si>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</si>
  <si>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</si>
  <si>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</si>
  <si>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</si>
  <si>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</si>
  <si>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</si>
  <si>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</si>
  <si>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</si>
  <si>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</si>
  <si>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</si>
  <si>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</si>
  <si>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</si>
  <si>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</si>
  <si>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</si>
  <si>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</si>
  <si>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</si>
  <si>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</si>
  <si>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</si>
  <si>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</si>
  <si>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</si>
  <si>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</si>
  <si>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</si>
  <si>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</si>
  <si>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</si>
  <si>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</si>
  <si>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</si>
  <si>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</si>
  <si>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</si>
  <si>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</si>
  <si>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</si>
  <si>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</si>
  <si>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</si>
  <si>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</si>
  <si>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</si>
  <si>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</si>
  <si>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</si>
  <si>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</si>
  <si>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</si>
  <si>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</si>
  <si>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</si>
  <si>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</si>
  <si>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</si>
  <si>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</si>
  <si>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</si>
  <si>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</si>
  <si>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</si>
  <si>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</si>
  <si>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</si>
  <si>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</si>
  <si>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</si>
  <si>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</si>
  <si>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</si>
  <si>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</si>
  <si>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</si>
  <si>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</si>
  <si>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</si>
  <si>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</si>
  <si>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</si>
  <si>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</si>
  <si>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</si>
  <si>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</si>
  <si>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</si>
  <si>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</si>
  <si>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</si>
  <si>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</si>
  <si>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</si>
  <si>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</si>
  <si>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</si>
  <si>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</si>
  <si>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</si>
  <si>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</si>
  <si>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</si>
  <si>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</si>
  <si>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</si>
  <si>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</si>
  <si>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</si>
  <si>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</si>
  <si>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</si>
  <si>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</si>
  <si>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</si>
  <si>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</si>
  <si>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</si>
  <si>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</si>
  <si>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</si>
  <si>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</si>
  <si>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</si>
  <si>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</si>
  <si>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</si>
  <si>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</si>
  <si>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</si>
  <si>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</si>
  <si>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</si>
  <si>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</si>
  <si>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</si>
  <si>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</si>
  <si>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</si>
  <si>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</si>
  <si>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</si>
  <si>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</si>
  <si>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</si>
  <si>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</si>
  <si>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</si>
  <si>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</si>
  <si>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</si>
  <si>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</si>
  <si>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</si>
  <si>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</si>
  <si>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</si>
  <si>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</si>
  <si>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</si>
  <si>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</si>
  <si>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</si>
  <si>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</si>
  <si>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</si>
  <si>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</si>
  <si>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</si>
  <si>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</si>
  <si>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</si>
  <si>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</si>
  <si>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</si>
  <si>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</si>
  <si>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</si>
  <si>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</si>
  <si>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</si>
  <si>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</si>
  <si>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</si>
  <si>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</si>
  <si>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</si>
  <si>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</si>
  <si>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</si>
  <si>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</si>
  <si>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</si>
  <si>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</si>
  <si>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</si>
  <si>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</si>
  <si>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</si>
  <si>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</si>
  <si>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</si>
  <si>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</si>
  <si>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</si>
  <si>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</si>
  <si>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</si>
  <si>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</si>
  <si>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</si>
  <si>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</si>
  <si>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</si>
  <si>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</si>
  <si>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</si>
  <si>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</si>
  <si>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</si>
  <si>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</si>
  <si>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</si>
  <si>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</si>
  <si>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</si>
  <si>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</si>
  <si>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</si>
  <si>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</si>
  <si>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</si>
  <si>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</si>
  <si>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</si>
  <si>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</si>
  <si>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</si>
  <si>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</si>
  <si>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</si>
  <si>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</si>
  <si>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</si>
  <si>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</si>
  <si>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</si>
  <si>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</si>
  <si>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</si>
  <si>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</si>
  <si>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</si>
  <si>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</si>
  <si>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</si>
  <si>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</si>
  <si>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</si>
  <si>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</si>
  <si>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</si>
  <si>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</si>
  <si>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</si>
  <si>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</si>
  <si>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</si>
  <si>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</si>
  <si>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</si>
  <si>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</si>
  <si>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</si>
  <si>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</si>
  <si>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</si>
  <si>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</si>
  <si>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</si>
  <si>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</si>
  <si>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</si>
  <si>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</si>
  <si>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</si>
  <si>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</si>
  <si>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</si>
  <si>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</si>
  <si>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</si>
  <si>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</si>
  <si>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</si>
  <si>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</si>
  <si>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</si>
  <si>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</si>
  <si>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</si>
  <si>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</si>
  <si>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</si>
  <si>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</si>
  <si>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</si>
  <si>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</si>
  <si>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</si>
  <si>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</si>
  <si>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</si>
  <si>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</si>
  <si>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</si>
  <si>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</si>
  <si>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</si>
  <si>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</si>
  <si>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</si>
  <si>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</si>
  <si>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</si>
  <si>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</si>
  <si>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</si>
  <si>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</si>
  <si>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</si>
  <si>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</si>
  <si>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</si>
  <si>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</si>
  <si>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</si>
  <si>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</si>
  <si>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</si>
  <si>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</si>
  <si>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</si>
  <si>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</si>
  <si>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</si>
  <si>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</si>
  <si>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</si>
  <si>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</si>
  <si>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</si>
  <si>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</si>
  <si>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</si>
  <si>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</si>
  <si>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</si>
  <si>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</si>
  <si>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</si>
  <si>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</si>
  <si>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</si>
  <si>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</si>
  <si>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</si>
  <si>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</si>
  <si>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</si>
  <si>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</si>
  <si>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</si>
  <si>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</si>
  <si>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</si>
  <si>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</si>
  <si>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</si>
  <si>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</si>
  <si>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</si>
  <si>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</si>
  <si>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</si>
  <si>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</si>
  <si>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</si>
  <si>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</si>
  <si>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</si>
  <si>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</si>
  <si>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</si>
  <si>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</si>
  <si>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</si>
  <si>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</si>
  <si>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</si>
  <si>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</si>
  <si>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</si>
  <si>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</si>
  <si>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</si>
  <si>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</si>
  <si>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</si>
  <si>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</si>
  <si>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</si>
  <si>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</si>
  <si>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</si>
  <si>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</si>
  <si>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</si>
  <si>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</si>
  <si>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</si>
  <si>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</si>
  <si>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</si>
  <si>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</si>
  <si>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</si>
  <si>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</si>
  <si>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</si>
  <si>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</si>
  <si>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</si>
  <si>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</si>
  <si>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</si>
  <si>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</si>
  <si>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</si>
  <si>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</si>
  <si>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</si>
  <si>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</si>
  <si>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</si>
  <si>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</si>
  <si>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</si>
  <si>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</si>
  <si>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</si>
  <si>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</si>
  <si>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</si>
  <si>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</si>
  <si>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</si>
  <si>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</si>
  <si>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</si>
  <si>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</si>
  <si>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</si>
  <si>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</si>
  <si>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</si>
  <si>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</si>
  <si>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</si>
  <si>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</si>
  <si>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</si>
  <si>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</si>
  <si>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</si>
  <si>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</si>
  <si>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</si>
  <si>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</si>
  <si>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</si>
  <si>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</si>
  <si>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</si>
  <si>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</si>
  <si>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</si>
  <si>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</si>
  <si>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</si>
  <si>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</si>
  <si>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</si>
  <si>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</si>
  <si>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</si>
  <si>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</si>
  <si>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</si>
  <si>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</si>
  <si>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</si>
  <si>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</si>
  <si>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</si>
  <si>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</si>
  <si>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</si>
  <si>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</si>
  <si>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</si>
  <si>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</si>
  <si>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</si>
  <si>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</si>
  <si>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</si>
  <si>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</si>
  <si>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</si>
  <si>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</si>
  <si>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</si>
  <si>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</si>
  <si>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</si>
  <si>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</si>
  <si>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</si>
  <si>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</si>
  <si>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</si>
  <si>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</si>
  <si>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</si>
  <si>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</si>
  <si>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</si>
  <si>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</si>
  <si>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</si>
  <si>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</si>
  <si>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</si>
  <si>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</si>
  <si>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</si>
  <si>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</si>
  <si>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</si>
  <si>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</si>
  <si>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</si>
  <si>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</si>
  <si>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</si>
  <si>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</si>
  <si>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</si>
  <si>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</si>
  <si>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</si>
  <si>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</si>
  <si>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</si>
  <si>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</si>
  <si>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</si>
  <si>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</si>
  <si>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</si>
  <si>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</si>
  <si>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</si>
  <si>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</si>
  <si>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</si>
  <si>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</si>
  <si>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</si>
  <si>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</si>
  <si>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</si>
  <si>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</si>
  <si>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</si>
  <si>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</si>
  <si>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</si>
  <si>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</si>
  <si>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</si>
  <si>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</si>
  <si>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</si>
  <si>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</si>
  <si>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</si>
  <si>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</si>
  <si>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</si>
  <si>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</si>
  <si>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</si>
  <si>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</si>
  <si>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</si>
  <si>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</si>
  <si>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</si>
  <si>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</si>
  <si>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</si>
  <si>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</si>
  <si>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</si>
  <si>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</si>
  <si>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</si>
  <si>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</si>
  <si>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</si>
  <si>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</si>
  <si>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</si>
  <si>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</si>
  <si>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</si>
  <si>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</si>
  <si>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</si>
  <si>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</si>
  <si>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</si>
  <si>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</si>
  <si>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</si>
  <si>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</si>
  <si>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</si>
  <si>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</si>
  <si>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</si>
  <si>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</si>
  <si>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</si>
  <si>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</si>
  <si>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</si>
  <si>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</si>
  <si>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</si>
  <si>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</si>
  <si>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</si>
  <si>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</si>
  <si>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</si>
  <si>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</si>
  <si>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</si>
  <si>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</si>
  <si>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</si>
  <si>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</si>
  <si>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</si>
  <si>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</si>
  <si>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</si>
  <si>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</si>
  <si>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</si>
  <si>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</si>
  <si>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</si>
  <si>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</si>
  <si>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</si>
  <si>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</si>
  <si>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</si>
  <si>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</si>
  <si>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</si>
  <si>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</si>
  <si>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</si>
  <si>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</si>
  <si>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</si>
  <si>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</si>
  <si>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</si>
  <si>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</si>
  <si>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</si>
  <si>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</si>
  <si>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</si>
  <si>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</si>
  <si>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</si>
  <si>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</si>
  <si>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</si>
  <si>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</si>
  <si>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</si>
  <si>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</si>
  <si>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</si>
  <si>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</si>
  <si>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</si>
  <si>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</si>
  <si>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</si>
  <si>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</si>
  <si>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</si>
  <si>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</si>
  <si>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</si>
  <si>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</si>
  <si>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</si>
  <si>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</si>
  <si>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</si>
  <si>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</si>
  <si>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</si>
  <si>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</si>
  <si>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</si>
  <si>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</si>
  <si>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</si>
  <si>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</si>
  <si>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</si>
  <si>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</si>
  <si>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</si>
  <si>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</si>
  <si>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</si>
  <si>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</si>
  <si>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</si>
  <si>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</si>
  <si>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</si>
  <si>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</si>
  <si>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</si>
  <si>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</si>
  <si>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</si>
  <si>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</si>
  <si>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</si>
  <si>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</si>
  <si>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</si>
  <si>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</si>
  <si>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</si>
  <si>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</si>
  <si>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</si>
  <si>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</si>
  <si>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</si>
  <si>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</si>
  <si>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</si>
  <si>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</si>
  <si>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</si>
  <si>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</si>
  <si>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</si>
  <si>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</si>
  <si>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</si>
  <si>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</si>
  <si>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</si>
  <si>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</si>
  <si>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</si>
  <si>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</si>
  <si>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</si>
  <si>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</si>
  <si>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</si>
  <si>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</si>
  <si>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</si>
  <si>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</si>
  <si>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</si>
  <si>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</si>
  <si>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</si>
  <si>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</si>
  <si>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</si>
  <si>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</si>
  <si>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</si>
  <si>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</si>
  <si>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</si>
  <si>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</si>
  <si>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</si>
  <si>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</si>
  <si>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</si>
  <si>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</si>
  <si>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</si>
  <si>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</si>
  <si>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</si>
  <si>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</si>
  <si>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</si>
  <si>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</si>
  <si>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</si>
  <si>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</si>
  <si>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</si>
  <si>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</si>
  <si>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</si>
  <si>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</si>
  <si>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</si>
  <si>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</si>
  <si>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</si>
  <si>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</si>
  <si>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</si>
  <si>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</si>
  <si>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</si>
  <si>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</si>
  <si>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</si>
  <si>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</si>
  <si>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</si>
  <si>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</si>
  <si>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</si>
  <si>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</si>
  <si>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</si>
  <si>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</si>
  <si>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</si>
  <si>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</si>
  <si>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</si>
  <si>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</si>
  <si>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</si>
  <si>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</si>
  <si>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</si>
  <si>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</si>
  <si>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</si>
  <si>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</si>
  <si>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</si>
  <si>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</si>
  <si>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</si>
  <si>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</si>
  <si>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</si>
  <si>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</si>
  <si>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</si>
  <si>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</si>
  <si>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</si>
  <si>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</si>
  <si>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</si>
  <si>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</si>
  <si>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</si>
  <si>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</si>
  <si>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</si>
  <si>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</si>
  <si>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</si>
  <si>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</si>
  <si>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</si>
  <si>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</si>
  <si>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</si>
  <si>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</si>
  <si>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</si>
  <si>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</si>
  <si>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</si>
  <si>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</si>
  <si>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</si>
  <si>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</si>
  <si>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</si>
  <si>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</si>
  <si>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</si>
  <si>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</si>
  <si>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</si>
  <si>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</si>
  <si>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</si>
  <si>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</si>
  <si>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</si>
  <si>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</si>
  <si>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</si>
  <si>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</si>
  <si>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</si>
  <si>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</si>
  <si>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</si>
  <si>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</si>
  <si>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</si>
  <si>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</si>
  <si>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</si>
  <si>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</si>
  <si>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</si>
  <si>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</si>
  <si>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</si>
  <si>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</si>
  <si>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</si>
  <si>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</si>
  <si>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</si>
  <si>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</si>
  <si>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</si>
  <si>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</si>
  <si>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</si>
  <si>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</si>
  <si>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</si>
  <si>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</si>
  <si>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</si>
  <si>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</si>
  <si>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</si>
  <si>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</si>
  <si>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</si>
  <si>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</si>
  <si>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</si>
  <si>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</si>
  <si>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</si>
  <si>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</si>
  <si>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</si>
  <si>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</si>
  <si>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</si>
  <si>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</si>
  <si>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</si>
  <si>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</si>
  <si>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</si>
  <si>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</si>
  <si>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</si>
  <si>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</si>
  <si>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</si>
  <si>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</si>
  <si>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</si>
  <si>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</si>
  <si>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</si>
  <si>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</si>
  <si>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</si>
  <si>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</si>
  <si>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</si>
  <si>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</si>
  <si>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</si>
  <si>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</si>
  <si>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</si>
  <si>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</si>
  <si>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</si>
  <si>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</si>
  <si>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</si>
  <si>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</si>
  <si>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</si>
  <si>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</si>
  <si>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</si>
  <si>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</si>
  <si>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</si>
  <si>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</si>
  <si>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</si>
  <si>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</si>
  <si>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</si>
  <si>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</si>
  <si>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</si>
  <si>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</si>
  <si>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</si>
  <si>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</si>
  <si>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</si>
  <si>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</si>
  <si>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</si>
  <si>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</si>
  <si>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</si>
  <si>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</si>
  <si>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</si>
  <si>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</si>
  <si>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</si>
  <si>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</si>
  <si>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</si>
  <si>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</si>
  <si>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</si>
  <si>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</si>
  <si>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</si>
  <si>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</si>
  <si>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</si>
  <si>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</si>
  <si>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</si>
  <si>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</si>
  <si>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</si>
  <si>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</si>
  <si>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</si>
  <si>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</si>
  <si>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</si>
  <si>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</si>
  <si>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</si>
  <si>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</si>
  <si>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</si>
  <si>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</si>
  <si>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</si>
  <si>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</si>
  <si>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</si>
  <si>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</si>
  <si>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</si>
  <si>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</si>
  <si>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</si>
  <si>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</si>
  <si>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</si>
  <si>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</si>
  <si>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</si>
  <si>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</si>
  <si>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</si>
  <si>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</si>
  <si>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</si>
  <si>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</si>
  <si>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</si>
  <si>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</si>
  <si>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</si>
  <si>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</si>
  <si>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</si>
  <si>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</si>
  <si>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</si>
  <si>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</si>
  <si>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</si>
  <si>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</si>
  <si>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</si>
  <si>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</si>
  <si>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</si>
  <si>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</si>
  <si>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</si>
  <si>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</si>
  <si>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</si>
  <si>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</si>
  <si>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</si>
  <si>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</si>
  <si>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</si>
  <si>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</si>
  <si>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</si>
  <si>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</si>
  <si>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</si>
  <si>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</si>
  <si>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</si>
  <si>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</si>
  <si>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</si>
  <si>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</si>
  <si>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</si>
  <si>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</si>
  <si>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</si>
  <si>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</si>
  <si>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</si>
  <si>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</si>
  <si>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</si>
  <si>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</si>
  <si>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</si>
  <si>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</si>
  <si>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</si>
  <si>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</si>
  <si>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</si>
  <si>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</si>
  <si>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</si>
  <si>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</si>
  <si>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</si>
  <si>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</si>
  <si>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</si>
  <si>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</si>
  <si>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</si>
  <si>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</si>
  <si>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</si>
  <si>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</si>
  <si>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</si>
  <si>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</si>
  <si>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</si>
  <si>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</si>
  <si>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</si>
  <si>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</si>
  <si>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</si>
  <si>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</si>
  <si>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</si>
  <si>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</si>
  <si>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</si>
  <si>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</si>
  <si>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</si>
  <si>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</si>
  <si>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</si>
  <si>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</si>
  <si>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</si>
  <si>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</si>
  <si>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</si>
  <si>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</si>
  <si>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</si>
  <si>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</si>
  <si>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</si>
  <si>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</si>
  <si>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</si>
  <si>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</si>
  <si>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</si>
  <si>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</si>
  <si>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</si>
  <si>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</si>
  <si>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</si>
  <si>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</si>
  <si>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</si>
  <si>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</si>
  <si>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</si>
  <si>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</si>
  <si>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</si>
  <si>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</si>
  <si>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</si>
  <si>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</si>
  <si>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</si>
  <si>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</si>
  <si>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</si>
  <si>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</si>
  <si>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</si>
  <si>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</si>
  <si>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</si>
  <si>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</si>
  <si>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</si>
  <si>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</si>
  <si>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</si>
  <si>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</si>
  <si>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</si>
  <si>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</si>
  <si>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</si>
  <si>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</si>
  <si>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</si>
  <si>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</si>
  <si>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</si>
  <si>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</si>
  <si>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</si>
  <si>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</si>
  <si>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</si>
  <si>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</si>
  <si>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</si>
  <si>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</si>
  <si>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</si>
  <si>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</si>
  <si>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</si>
  <si>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</si>
  <si>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</si>
  <si>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</si>
  <si>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</si>
  <si>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</si>
  <si>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</si>
  <si>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</si>
  <si>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</si>
  <si>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</si>
  <si>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</si>
  <si>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</si>
  <si>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</si>
  <si>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</si>
  <si>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</si>
  <si>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</si>
  <si>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</si>
  <si>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</si>
  <si>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</si>
  <si>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</si>
  <si>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</si>
  <si>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</si>
  <si>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</si>
  <si>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</si>
  <si>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</si>
  <si>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</si>
  <si>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</si>
  <si>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</si>
  <si>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</si>
  <si>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</si>
  <si>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</si>
  <si>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</si>
  <si>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</si>
  <si>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</si>
  <si>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</si>
  <si>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</si>
  <si>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</si>
  <si>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</si>
  <si>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</si>
  <si>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</si>
  <si>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</si>
  <si>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</si>
  <si>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</si>
  <si>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</si>
  <si>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</si>
  <si>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</si>
  <si>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</si>
  <si>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</si>
  <si>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</si>
  <si>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</si>
  <si>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</si>
  <si>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</si>
  <si>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</si>
  <si>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</si>
  <si>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</si>
  <si>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</si>
  <si>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</si>
  <si>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</si>
  <si>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</si>
  <si>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</si>
  <si>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</si>
  <si>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</si>
  <si>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</si>
  <si>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</si>
  <si>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</si>
  <si>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</si>
  <si>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</si>
  <si>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</si>
  <si>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</si>
  <si>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</si>
  <si>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</si>
  <si>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</si>
  <si>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</si>
  <si>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</si>
  <si>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</si>
  <si>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</si>
  <si>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</si>
  <si>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</si>
  <si>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</si>
  <si>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</si>
  <si>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</si>
  <si>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</si>
  <si>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</si>
  <si>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</si>
  <si>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</si>
  <si>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</si>
  <si>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</si>
  <si>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</si>
  <si>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</si>
  <si>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</si>
  <si>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</si>
  <si>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</si>
  <si>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</si>
  <si>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</si>
  <si>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</si>
  <si>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</si>
  <si>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</si>
  <si>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</si>
  <si>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</si>
  <si>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</si>
  <si>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</si>
  <si>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</si>
  <si>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</si>
  <si>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</si>
  <si>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</si>
  <si>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</si>
  <si>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</si>
  <si>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</si>
  <si>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</si>
  <si>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</si>
  <si>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</si>
  <si>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</si>
  <si>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</si>
  <si>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</si>
  <si>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</si>
  <si>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</si>
  <si>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</si>
  <si>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</si>
  <si>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</si>
  <si>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</si>
  <si>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</si>
  <si>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</si>
  <si>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</si>
  <si>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</si>
  <si>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</si>
  <si>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</si>
  <si>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</si>
  <si>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</si>
  <si>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</si>
  <si>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</si>
  <si>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</si>
  <si>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</si>
  <si>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</si>
  <si>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</si>
  <si>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</si>
  <si>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</si>
  <si>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</si>
  <si>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</si>
  <si>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</si>
  <si>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</si>
  <si>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</si>
  <si>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</si>
  <si>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</si>
  <si>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</si>
  <si>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</si>
  <si>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</si>
  <si>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</si>
  <si>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</si>
  <si>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</si>
  <si>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</si>
  <si>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</si>
  <si>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</si>
  <si>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</si>
  <si>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</si>
  <si>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</si>
  <si>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</si>
  <si>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</si>
  <si>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</si>
  <si>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</si>
  <si>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</si>
  <si>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</si>
  <si>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</si>
  <si>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</si>
  <si>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</si>
  <si>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</si>
  <si>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</si>
  <si>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</si>
  <si>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</si>
  <si>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</si>
  <si>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</si>
  <si>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</si>
  <si>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</si>
  <si>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</si>
  <si>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</si>
  <si>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</si>
  <si>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</si>
  <si>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</si>
  <si>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</si>
  <si>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</si>
  <si>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</si>
  <si>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</si>
  <si>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</si>
  <si>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</si>
  <si>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</si>
  <si>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</si>
  <si>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</si>
  <si>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</si>
  <si>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</si>
  <si>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</si>
  <si>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</si>
  <si>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</si>
  <si>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</si>
  <si>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</si>
  <si>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</si>
  <si>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</si>
  <si>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</si>
  <si>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</si>
  <si>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</si>
  <si>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</si>
  <si>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</si>
  <si>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</si>
  <si>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</si>
  <si>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</si>
  <si>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</si>
  <si>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</si>
  <si>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</si>
  <si>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</si>
  <si>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</si>
  <si>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</si>
  <si>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</si>
  <si>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</si>
  <si>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</si>
  <si>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</si>
  <si>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</si>
  <si>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</si>
  <si>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</si>
  <si>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</si>
  <si>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</si>
  <si>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</si>
  <si>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</si>
  <si>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</si>
  <si>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</si>
  <si>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</si>
  <si>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</si>
  <si>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</si>
  <si>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</si>
  <si>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</si>
  <si>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</si>
  <si>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</si>
  <si>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</si>
  <si>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</si>
  <si>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</si>
  <si>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</si>
  <si>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</si>
  <si>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</si>
  <si>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</si>
  <si>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</si>
  <si>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</si>
  <si>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</si>
  <si>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</si>
  <si>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</si>
  <si>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</si>
  <si>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</si>
  <si>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</si>
  <si>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</si>
  <si>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</si>
  <si>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</si>
  <si>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</si>
  <si>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</si>
  <si>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</si>
  <si>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</si>
  <si>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</si>
  <si>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</si>
  <si>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</si>
  <si>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</si>
  <si>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</si>
  <si>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</si>
  <si>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</si>
  <si>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</si>
  <si>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</si>
  <si>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</si>
  <si>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</si>
  <si>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</si>
  <si>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</si>
  <si>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</si>
  <si>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</si>
  <si>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</si>
  <si>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</si>
  <si>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</si>
  <si>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</si>
  <si>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</si>
  <si>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</si>
  <si>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</si>
  <si>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</si>
  <si>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</si>
  <si>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</si>
  <si>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</si>
  <si>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</si>
  <si>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</si>
  <si>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</si>
  <si>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</si>
  <si>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</si>
  <si>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</si>
  <si>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</si>
  <si>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</si>
  <si>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</si>
  <si>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</si>
  <si>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</si>
  <si>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</si>
  <si>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</si>
  <si>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</si>
  <si>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</si>
  <si>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</si>
  <si>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</si>
  <si>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</si>
  <si>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</si>
  <si>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</si>
  <si>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</si>
  <si>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</si>
  <si>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</si>
  <si>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</si>
  <si>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</si>
  <si>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</si>
  <si>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</si>
  <si>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</si>
  <si>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</si>
  <si>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</si>
  <si>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</si>
  <si>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</si>
  <si>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</si>
  <si>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</si>
  <si>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</si>
  <si>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</si>
  <si>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</si>
  <si>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</si>
  <si>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</si>
  <si>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</si>
  <si>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</si>
  <si>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</si>
  <si>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</si>
  <si>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</si>
  <si>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</si>
  <si>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</si>
  <si>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</si>
  <si>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</si>
  <si>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</si>
  <si>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</si>
  <si>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</si>
  <si>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</si>
  <si>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</si>
  <si>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</si>
  <si>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</si>
  <si>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</si>
  <si>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</si>
  <si>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</si>
  <si>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</si>
  <si>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</si>
  <si>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</si>
  <si>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</si>
  <si>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</si>
  <si>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</si>
  <si>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</si>
  <si>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</si>
  <si>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</si>
  <si>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</si>
  <si>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</si>
  <si>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</si>
  <si>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</si>
  <si>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</si>
  <si>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</si>
  <si>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</si>
  <si>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</si>
  <si>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</si>
  <si>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</si>
  <si>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</si>
  <si>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</si>
  <si>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</si>
  <si>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</si>
  <si>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</si>
  <si>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</si>
  <si>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</si>
  <si>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</si>
  <si>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</si>
  <si>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</si>
  <si>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</si>
  <si>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</si>
  <si>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</si>
  <si>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</si>
  <si>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</si>
  <si>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</si>
  <si>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</si>
  <si>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</si>
  <si>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</si>
  <si>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</si>
  <si>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</si>
  <si>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</si>
  <si>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</si>
  <si>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</si>
  <si>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</si>
  <si>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</si>
  <si>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</si>
  <si>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</si>
  <si>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</si>
  <si>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</si>
  <si>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</si>
  <si>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</si>
  <si>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</si>
  <si>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</si>
  <si>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</si>
  <si>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</si>
  <si>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</si>
  <si>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</si>
  <si>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</si>
  <si>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</si>
  <si>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</si>
  <si>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</si>
  <si>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</si>
  <si>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</si>
  <si>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</si>
  <si>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</si>
  <si>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</si>
  <si>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</si>
  <si>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</si>
  <si>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</si>
  <si>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</si>
  <si>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</si>
  <si>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</si>
  <si>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</si>
  <si>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</si>
  <si>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</si>
  <si>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</si>
  <si>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</si>
  <si>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</si>
  <si>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</si>
  <si>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</si>
  <si>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</si>
  <si>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</si>
  <si>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</si>
  <si>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</si>
  <si>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</si>
  <si>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</si>
  <si>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</si>
  <si>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</si>
  <si>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</si>
  <si>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</si>
  <si>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</si>
  <si>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</si>
  <si>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</si>
  <si>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</si>
  <si>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</si>
  <si>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</si>
  <si>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</si>
  <si>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</si>
  <si>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</si>
  <si>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</si>
  <si>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</si>
  <si>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</si>
  <si>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</si>
  <si>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</si>
  <si>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</si>
  <si>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</si>
  <si>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</si>
  <si>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</si>
  <si>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</si>
  <si>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</si>
  <si>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</si>
  <si>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</si>
  <si>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</si>
  <si>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</si>
  <si>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</si>
  <si>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</si>
  <si>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</si>
  <si>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</si>
  <si>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</si>
  <si>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</si>
  <si>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</si>
  <si>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</si>
  <si>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</si>
  <si>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</si>
  <si>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</si>
  <si>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</si>
  <si>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</si>
  <si>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</si>
  <si>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</si>
  <si>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</si>
  <si>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</si>
  <si>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</si>
  <si>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</si>
  <si>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</si>
  <si>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</si>
  <si>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</si>
  <si>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</si>
  <si>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</si>
  <si>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</si>
  <si>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</si>
  <si>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</si>
  <si>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</si>
  <si>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</si>
  <si>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</si>
  <si>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</si>
  <si>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</si>
  <si>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</si>
  <si>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</si>
  <si>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</si>
  <si>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</si>
  <si>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</si>
  <si>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</si>
  <si>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</si>
  <si>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</si>
  <si>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</si>
  <si>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</si>
  <si>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</si>
  <si>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</si>
  <si>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</si>
  <si>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</si>
  <si>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</si>
  <si>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</si>
  <si>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</si>
  <si>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</si>
  <si>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</si>
  <si>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</si>
  <si>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</si>
  <si>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</si>
  <si>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</si>
  <si>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</si>
  <si>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</si>
  <si>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</si>
  <si>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</si>
  <si>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</si>
  <si>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</si>
  <si>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</si>
  <si>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</si>
  <si>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</si>
  <si>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</si>
  <si>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</si>
  <si>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</si>
  <si>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</si>
  <si>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</si>
  <si>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</si>
  <si>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</si>
  <si>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</si>
  <si>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</si>
  <si>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</si>
  <si>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</si>
  <si>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</si>
  <si>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</si>
  <si>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</si>
  <si>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</si>
  <si>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</si>
  <si>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</si>
  <si>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</si>
  <si>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</si>
  <si>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</si>
  <si>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</si>
  <si>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</si>
  <si>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</si>
  <si>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</si>
  <si>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</si>
  <si>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</si>
  <si>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</si>
  <si>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</si>
  <si>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</si>
  <si>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</si>
  <si>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</si>
  <si>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</si>
  <si>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</si>
  <si>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</si>
  <si>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</si>
  <si>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</si>
  <si>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</si>
  <si>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</si>
  <si>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</si>
  <si>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</si>
  <si>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</si>
  <si>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</si>
  <si>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</si>
  <si>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</si>
  <si>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</si>
  <si>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</si>
  <si>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</si>
  <si>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</si>
  <si>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</si>
  <si>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</si>
  <si>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</si>
  <si>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</si>
  <si>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</si>
  <si>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</si>
  <si>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</si>
  <si>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</si>
  <si>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</si>
  <si>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</si>
  <si>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</si>
  <si>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</si>
  <si>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</si>
  <si>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</si>
  <si>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</si>
  <si>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</si>
  <si>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</si>
  <si>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</si>
  <si>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</si>
  <si>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</si>
  <si>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</si>
  <si>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</si>
  <si>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</si>
  <si>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</si>
  <si>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</si>
  <si>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</si>
  <si>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</si>
  <si>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</si>
  <si>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</si>
  <si>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</si>
  <si>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</si>
  <si>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</si>
  <si>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</si>
  <si>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</si>
  <si>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</si>
  <si>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</si>
  <si>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</si>
  <si>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</si>
  <si>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</si>
  <si>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</si>
  <si>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</si>
  <si>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</si>
  <si>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</si>
  <si>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</si>
  <si>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</si>
  <si>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</si>
  <si>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</si>
  <si>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</si>
  <si>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</si>
  <si>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</si>
  <si>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</si>
  <si>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</si>
  <si>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</si>
  <si>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</si>
  <si>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</si>
  <si>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</si>
  <si>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</si>
  <si>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</si>
  <si>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</si>
  <si>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</si>
  <si>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</si>
  <si>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</si>
  <si>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</si>
  <si>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</si>
  <si>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</si>
  <si>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</si>
  <si>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</si>
  <si>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</si>
  <si>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</si>
  <si>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</si>
  <si>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</si>
  <si>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</si>
  <si>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</si>
  <si>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</si>
  <si>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</si>
  <si>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</si>
  <si>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</si>
  <si>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</si>
  <si>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</si>
  <si>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</si>
  <si>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</si>
  <si>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</si>
  <si>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</si>
  <si>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</si>
  <si>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</si>
  <si>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</si>
  <si>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</si>
  <si>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</si>
  <si>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</si>
  <si>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</si>
  <si>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</si>
  <si>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</si>
  <si>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</si>
  <si>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</si>
  <si>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</si>
  <si>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</si>
  <si>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</si>
  <si>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</si>
  <si>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</si>
  <si>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</si>
  <si>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</si>
  <si>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</si>
  <si>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</si>
  <si>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</si>
  <si>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</si>
  <si>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</si>
  <si>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</si>
  <si>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</si>
  <si>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</si>
  <si>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</si>
  <si>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</si>
  <si>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</si>
  <si>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</si>
  <si>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</si>
  <si>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</si>
  <si>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</si>
  <si>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</si>
  <si>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</si>
  <si>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</si>
  <si>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</si>
  <si>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</si>
  <si>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</si>
  <si>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</si>
  <si>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</si>
  <si>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</si>
  <si>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</si>
  <si>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</si>
  <si>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</si>
  <si>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</si>
  <si>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</si>
  <si>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</si>
  <si>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</si>
  <si>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</si>
  <si>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</si>
  <si>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</si>
  <si>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</si>
  <si>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</si>
  <si>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</si>
  <si>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</si>
  <si>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</si>
  <si>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</si>
  <si>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</si>
  <si>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</si>
  <si>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</si>
  <si>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</si>
  <si>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</si>
  <si>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</si>
  <si>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</si>
  <si>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</si>
  <si>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</si>
  <si>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</si>
  <si>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</si>
  <si>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</si>
  <si>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</si>
  <si>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</si>
  <si>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</si>
  <si>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</si>
  <si>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</si>
  <si>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</si>
  <si>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</si>
  <si>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</si>
  <si>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</si>
  <si>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</si>
  <si>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</si>
  <si>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</si>
  <si>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</si>
  <si>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</si>
  <si>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</si>
  <si>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</si>
  <si>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</si>
  <si>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</si>
  <si>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</si>
  <si>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</si>
  <si>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</si>
  <si>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</si>
  <si>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</si>
  <si>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</si>
  <si>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</si>
  <si>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</si>
  <si>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</si>
  <si>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</si>
  <si>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</si>
  <si>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</si>
  <si>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</si>
  <si>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</si>
  <si>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</si>
  <si>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</si>
  <si>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</si>
  <si>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</si>
  <si>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</si>
  <si>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</si>
  <si>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</si>
  <si>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</si>
  <si>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</si>
  <si>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</si>
  <si>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</si>
  <si>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</si>
  <si>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</si>
  <si>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</si>
  <si>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</si>
  <si>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</si>
  <si>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</si>
  <si>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</si>
  <si>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</si>
  <si>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</si>
  <si>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</si>
  <si>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</si>
  <si>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</si>
  <si>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</si>
  <si>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</si>
  <si>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</si>
  <si>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</si>
  <si>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</si>
  <si>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</si>
  <si>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</si>
  <si>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</si>
  <si>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</si>
  <si>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</si>
  <si>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</si>
  <si>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</si>
  <si>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</si>
  <si>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</si>
  <si>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</si>
  <si>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</si>
  <si>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</si>
  <si>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</si>
  <si>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</si>
  <si>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</si>
  <si>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</si>
  <si>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</si>
  <si>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</si>
  <si>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</si>
  <si>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</si>
  <si>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</si>
  <si>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</si>
  <si>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</si>
  <si>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</si>
  <si>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</si>
  <si>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</si>
  <si>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</si>
  <si>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</si>
  <si>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</si>
  <si>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</si>
  <si>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</si>
  <si>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</si>
  <si>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</si>
  <si>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</si>
  <si>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</si>
  <si>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</si>
  <si>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</si>
  <si>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</si>
  <si>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</si>
  <si>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</si>
  <si>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</si>
  <si>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</si>
  <si>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</si>
  <si>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</si>
  <si>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</si>
  <si>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</si>
  <si>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</si>
  <si>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</si>
  <si>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</si>
  <si>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</si>
  <si>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</si>
  <si>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</si>
  <si>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</si>
  <si>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</si>
  <si>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</si>
  <si>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</si>
  <si>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</si>
  <si>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</si>
  <si>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</si>
  <si>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</si>
  <si>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</si>
  <si>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</si>
  <si>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</si>
  <si>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</si>
  <si>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</si>
  <si>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</si>
  <si>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</si>
  <si>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</si>
  <si>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</si>
  <si>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</si>
  <si>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</si>
  <si>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</si>
  <si>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</si>
  <si>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</si>
  <si>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</si>
  <si>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</si>
  <si>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</si>
  <si>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</si>
  <si>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</si>
  <si>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</si>
  <si>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</si>
  <si>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</si>
  <si>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</si>
  <si>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</si>
  <si>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</si>
  <si>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</si>
  <si>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</si>
  <si>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</si>
  <si>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</si>
  <si>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</si>
  <si>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</si>
  <si>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</si>
  <si>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</si>
  <si>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</si>
  <si>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</si>
  <si>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</si>
  <si>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</si>
  <si>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</si>
  <si>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</si>
  <si>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</si>
  <si>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</si>
  <si>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</si>
  <si>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</si>
  <si>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</si>
  <si>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</si>
  <si>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</si>
  <si>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</si>
  <si>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</si>
  <si>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</si>
  <si>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</si>
  <si>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</si>
  <si>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</si>
  <si>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</si>
  <si>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</si>
  <si>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</si>
  <si>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</si>
  <si>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</si>
  <si>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</si>
  <si>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</si>
  <si>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</si>
  <si>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</si>
  <si>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</si>
  <si>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</si>
  <si>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</si>
  <si>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</si>
  <si>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</si>
  <si>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</si>
  <si>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</si>
  <si>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</si>
  <si>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</si>
  <si>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</si>
  <si>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</si>
  <si>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</si>
  <si>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</si>
  <si>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</si>
  <si>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</si>
  <si>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</si>
  <si>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</si>
  <si>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</si>
  <si>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</si>
  <si>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</si>
  <si>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</si>
  <si>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</si>
  <si>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</si>
  <si>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</si>
  <si>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</si>
  <si>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</si>
  <si>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</si>
  <si>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</si>
  <si>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</si>
  <si>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</si>
  <si>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</si>
  <si>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</si>
  <si>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</si>
  <si>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</si>
  <si>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</si>
  <si>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</si>
  <si>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</si>
  <si>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</si>
  <si>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</si>
  <si>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</si>
  <si>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</si>
  <si>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</si>
  <si>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</si>
  <si>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</si>
  <si>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</si>
  <si>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</si>
  <si>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</si>
  <si>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</si>
  <si>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</si>
  <si>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</si>
  <si>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</si>
  <si>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</si>
  <si>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</si>
  <si>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</si>
  <si>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</si>
  <si>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</si>
  <si>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</si>
  <si>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</si>
  <si>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</si>
  <si>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</si>
  <si>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</si>
  <si>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</si>
  <si>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</si>
  <si>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</si>
  <si>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</si>
  <si>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</si>
  <si>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</si>
  <si>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</si>
  <si>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</si>
  <si>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</si>
  <si>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</si>
  <si>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</si>
  <si>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</si>
  <si>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</si>
  <si>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</si>
  <si>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</si>
  <si>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</si>
  <si>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</si>
  <si>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</si>
  <si>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</si>
  <si>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</si>
  <si>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</si>
  <si>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</si>
  <si>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</si>
  <si>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</si>
  <si>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</si>
  <si>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</si>
  <si>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</si>
  <si>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</si>
  <si>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</si>
  <si>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</si>
  <si>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</si>
  <si>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</si>
  <si>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</si>
  <si>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</si>
  <si>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</si>
  <si>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</si>
  <si>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</si>
  <si>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</si>
  <si>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</si>
  <si>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</si>
  <si>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</si>
  <si>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</si>
  <si>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</si>
  <si>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</si>
  <si>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</si>
  <si>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</si>
  <si>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</si>
  <si>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</si>
  <si>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</si>
  <si>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</si>
  <si>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</si>
  <si>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</si>
  <si>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</si>
  <si>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</si>
  <si>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</si>
  <si>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</si>
  <si>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</si>
  <si>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</si>
  <si>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</si>
  <si>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</si>
  <si>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</si>
  <si>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</si>
  <si>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</si>
  <si>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</si>
  <si>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</si>
  <si>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</si>
  <si>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</si>
  <si>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</si>
  <si>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</si>
  <si>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</si>
  <si>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</si>
  <si>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</si>
  <si>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</si>
  <si>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</si>
  <si>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</si>
  <si>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</si>
  <si>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</si>
  <si>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</si>
  <si>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</si>
  <si>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</si>
  <si>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</si>
  <si>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</si>
  <si>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</si>
  <si>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</si>
  <si>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</si>
  <si>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</si>
  <si>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</si>
  <si>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</si>
  <si>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</si>
  <si>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</si>
  <si>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</si>
  <si>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</si>
  <si>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</si>
  <si>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</si>
  <si>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</si>
  <si>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</si>
  <si>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</si>
  <si>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</si>
  <si>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</si>
  <si>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</si>
  <si>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</si>
  <si>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</si>
  <si>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</si>
  <si>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</si>
  <si>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</si>
  <si>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</si>
  <si>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</si>
  <si>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</si>
  <si>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</si>
  <si>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</si>
  <si>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</si>
  <si>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</si>
  <si>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</si>
  <si>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</si>
  <si>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</si>
  <si>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</si>
  <si>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</si>
  <si>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</si>
  <si>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</si>
  <si>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</si>
  <si>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</si>
  <si>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</si>
  <si>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</si>
  <si>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</si>
  <si>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</si>
  <si>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</si>
  <si>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</si>
  <si>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</si>
  <si>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</si>
  <si>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</si>
  <si>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</si>
  <si>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</si>
  <si>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</si>
  <si>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</si>
  <si>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</si>
  <si>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</si>
  <si>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</si>
  <si>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</si>
  <si>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</si>
  <si>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</si>
  <si>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</si>
  <si>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</si>
  <si>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</si>
  <si>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</si>
  <si>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</si>
  <si>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</si>
  <si>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</si>
  <si>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</si>
  <si>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</si>
  <si>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</si>
  <si>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</si>
  <si>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</si>
  <si>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</si>
  <si>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</si>
  <si>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</si>
  <si>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</si>
  <si>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</si>
  <si>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</si>
  <si>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</si>
  <si>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</si>
  <si>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</si>
  <si>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</si>
  <si>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</si>
  <si>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</si>
  <si>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</si>
  <si>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</si>
  <si>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</si>
  <si>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</si>
  <si>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</si>
  <si>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</si>
  <si>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</si>
  <si>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</si>
  <si>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</si>
  <si>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</si>
  <si>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</si>
  <si>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</si>
  <si>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</si>
  <si>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</si>
  <si>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</si>
  <si>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</si>
  <si>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</si>
  <si>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</si>
  <si>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</si>
  <si>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</si>
  <si>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</si>
  <si>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</si>
  <si>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</si>
  <si>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</si>
  <si>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</si>
  <si>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</si>
  <si>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</si>
  <si>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</si>
  <si>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</si>
  <si>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</si>
  <si>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</si>
  <si>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</si>
  <si>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</si>
  <si>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</si>
  <si>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</si>
  <si>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</si>
  <si>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</si>
  <si>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</si>
  <si>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</si>
  <si>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</si>
  <si>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</si>
  <si>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</si>
  <si>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</si>
  <si>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</si>
  <si>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</si>
  <si>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</si>
  <si>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</si>
  <si>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</si>
  <si>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</si>
  <si>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</si>
  <si>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</si>
  <si>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</si>
  <si>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</si>
  <si>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</si>
  <si>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</si>
  <si>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</si>
  <si>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</si>
  <si>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</si>
  <si>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</si>
  <si>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</si>
  <si>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</si>
  <si>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</si>
  <si>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</si>
  <si>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</si>
  <si>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</si>
  <si>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</si>
  <si>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</si>
  <si>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</si>
  <si>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</si>
  <si>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</si>
  <si>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</si>
  <si>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</si>
  <si>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</si>
  <si>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</si>
  <si>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</si>
  <si>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</si>
  <si>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</si>
  <si>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</si>
  <si>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</si>
  <si>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</si>
  <si>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</si>
  <si>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</si>
  <si>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</si>
  <si>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</si>
  <si>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</si>
  <si>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</si>
  <si>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</si>
  <si>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</si>
  <si>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</si>
  <si>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</si>
  <si>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</si>
  <si>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</si>
  <si>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</si>
  <si>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</si>
  <si>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</si>
  <si>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</si>
  <si>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</si>
  <si>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</si>
  <si>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</si>
  <si>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</si>
  <si>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</si>
  <si>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</si>
  <si>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</si>
  <si>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</si>
  <si>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</si>
  <si>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</si>
  <si>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</si>
  <si>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</si>
  <si>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</si>
  <si>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</si>
  <si>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</si>
  <si>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</si>
  <si>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</si>
  <si>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</si>
  <si>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</si>
  <si>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</si>
  <si>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</si>
  <si>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</si>
  <si>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</si>
  <si>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</si>
  <si>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</si>
  <si>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</si>
  <si>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</si>
  <si>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</si>
  <si>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</si>
  <si>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</si>
  <si>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</si>
  <si>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</si>
  <si>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</si>
  <si>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</si>
  <si>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</si>
  <si>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</si>
  <si>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</si>
  <si>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</si>
  <si>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</si>
  <si>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</si>
  <si>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</si>
  <si>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</si>
  <si>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</si>
  <si>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</si>
  <si>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</si>
  <si>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</si>
  <si>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</si>
  <si>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</si>
  <si>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</si>
  <si>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</si>
  <si>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</si>
  <si>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</si>
  <si>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</si>
  <si>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</si>
  <si>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</si>
  <si>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</si>
  <si>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</si>
  <si>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</si>
  <si>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</si>
  <si>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</si>
  <si>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</si>
  <si>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</si>
  <si>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</si>
  <si>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</si>
  <si>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</si>
  <si>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</si>
  <si>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</si>
  <si>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</si>
  <si>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</si>
  <si>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</si>
  <si>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</si>
  <si>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</si>
  <si>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</si>
  <si>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</si>
  <si>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</si>
  <si>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</si>
  <si>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</si>
  <si>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</si>
  <si>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</si>
  <si>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</si>
  <si>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</si>
  <si>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</si>
  <si>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</si>
  <si>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</si>
  <si>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</si>
  <si>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</si>
  <si>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</si>
  <si>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</si>
  <si>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</si>
  <si>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</si>
  <si>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</si>
  <si>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</si>
  <si>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</si>
  <si>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</si>
  <si>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</si>
  <si>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</si>
  <si>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</si>
  <si>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</si>
  <si>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</si>
  <si>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</si>
  <si>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</si>
  <si>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</si>
  <si>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</si>
  <si>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</si>
  <si>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</si>
  <si>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</si>
  <si>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</si>
  <si>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</si>
  <si>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</si>
  <si>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</si>
  <si>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</si>
  <si>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</si>
  <si>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</si>
  <si>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</si>
  <si>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</si>
  <si>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</si>
  <si>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</si>
  <si>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</si>
  <si>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</si>
  <si>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</si>
  <si>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</si>
  <si>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</si>
  <si>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</si>
  <si>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</si>
  <si>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</si>
  <si>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</si>
  <si>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</si>
  <si>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</si>
  <si>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</si>
  <si>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</si>
  <si>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</si>
  <si>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</si>
  <si>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</si>
  <si>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</si>
  <si>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</si>
  <si>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</si>
  <si>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</si>
  <si>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</si>
  <si>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</si>
  <si>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</si>
  <si>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</si>
  <si>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</si>
  <si>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</si>
  <si>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</si>
  <si>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</si>
  <si>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</si>
  <si>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</si>
  <si>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</si>
  <si>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</si>
  <si>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</si>
  <si>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</si>
  <si>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</si>
  <si>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</si>
  <si>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</si>
  <si>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</si>
  <si>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</si>
  <si>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</si>
  <si>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</si>
  <si>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</si>
  <si>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</si>
  <si>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</si>
  <si>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</si>
  <si>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</si>
  <si>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</si>
  <si>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</si>
  <si>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</si>
  <si>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</si>
  <si>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</si>
  <si>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</si>
  <si>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</si>
  <si>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</si>
  <si>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</si>
  <si>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</si>
  <si>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</si>
  <si>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</si>
  <si>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</si>
  <si>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</si>
  <si>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</si>
  <si>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</si>
  <si>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</si>
  <si>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</si>
  <si>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</si>
  <si>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</si>
  <si>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</si>
  <si>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</si>
  <si>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</si>
  <si>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</si>
  <si>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</si>
  <si>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</si>
  <si>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</si>
  <si>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</si>
  <si>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</si>
  <si>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</si>
  <si>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</si>
  <si>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</si>
  <si>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</si>
  <si>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</si>
  <si>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</si>
  <si>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</si>
  <si>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</si>
  <si>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</si>
  <si>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</si>
  <si>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</si>
  <si>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</si>
  <si>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</si>
  <si>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</si>
  <si>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</si>
  <si>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</si>
  <si>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</si>
  <si>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</si>
  <si>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</si>
  <si>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</si>
  <si>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</si>
  <si>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</si>
  <si>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</si>
  <si>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</si>
  <si>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</si>
  <si>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</si>
  <si>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</si>
  <si>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</si>
  <si>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</si>
  <si>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</si>
  <si>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</si>
  <si>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</si>
  <si>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</si>
  <si>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</si>
  <si>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</si>
  <si>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</si>
  <si>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</si>
  <si>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</si>
  <si>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</si>
  <si>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</si>
  <si>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</si>
  <si>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</si>
  <si>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</si>
  <si>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</si>
  <si>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</si>
  <si>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</si>
  <si>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</si>
  <si>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</si>
  <si>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</si>
  <si>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</si>
  <si>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2021-70-10001703</t>
  </si>
  <si>
    <t>UNION TEMPORAL SUCRE 2021</t>
  </si>
  <si>
    <t>INSTITUTO COLOMBIANO DE BIENESTAR FAMILIAR</t>
  </si>
  <si>
    <t>CENTRO EDUCATIVO PEDAGOGICO DEL CAUCA</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</si>
  <si>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</si>
  <si>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</si>
  <si>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</si>
  <si>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</si>
  <si>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</si>
  <si>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</si>
  <si>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</si>
  <si>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</si>
  <si>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</si>
  <si>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</si>
  <si>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</si>
  <si>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</si>
  <si>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</si>
  <si>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</si>
  <si>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</si>
  <si>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</si>
  <si>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</si>
  <si>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</si>
  <si>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</si>
  <si>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</si>
  <si>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</si>
  <si>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</si>
  <si>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</si>
  <si>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</si>
  <si>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</si>
  <si>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</si>
  <si>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</si>
  <si>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</si>
  <si>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</si>
  <si>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</si>
  <si>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</si>
  <si>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</si>
  <si>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</si>
  <si>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</si>
  <si>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</si>
  <si>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</si>
  <si>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</si>
  <si>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</si>
  <si>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</si>
  <si>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</si>
  <si>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</si>
  <si>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</si>
  <si>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</si>
  <si>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</si>
  <si>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</si>
  <si>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</si>
  <si>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</si>
  <si>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</si>
  <si>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</si>
  <si>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</si>
  <si>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</si>
  <si>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</si>
  <si>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</si>
  <si>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</si>
  <si>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</si>
  <si>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</si>
  <si>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</si>
  <si>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JARDIN INFANTIL CARITAS ALEGRES</t>
  </si>
  <si>
    <t>INSTITUCION EDEUCATIVA PAJONAL</t>
  </si>
  <si>
    <t>018-2016</t>
  </si>
  <si>
    <t>019-2017</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</si>
  <si>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</si>
  <si>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</si>
  <si>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</si>
  <si>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</si>
  <si>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</si>
  <si>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</si>
  <si>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</si>
  <si>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</si>
  <si>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</si>
  <si>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</si>
  <si>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</si>
  <si>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FUNDESOCARI@HOTMAIL.COM</t>
  </si>
  <si>
    <t>EUGENIA URQUIJO</t>
  </si>
  <si>
    <t>CALLE 14 A N 11 95 BARIO SEVILLA PISO 2</t>
  </si>
  <si>
    <t>3016067370</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</si>
  <si>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</si>
  <si>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</si>
  <si>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</si>
  <si>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</si>
  <si>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</si>
  <si>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</si>
  <si>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</si>
  <si>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</si>
  <si>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</si>
  <si>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</si>
  <si>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</si>
  <si>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</si>
  <si>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</si>
  <si>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</si>
  <si>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</si>
  <si>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</si>
  <si>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</si>
  <si>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</si>
  <si>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</si>
  <si>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</si>
  <si>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</si>
  <si>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</si>
  <si>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</si>
  <si>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</si>
  <si>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</si>
  <si>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</si>
  <si>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</si>
  <si>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</si>
  <si>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</si>
  <si>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</si>
  <si>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</si>
  <si>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</si>
  <si>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</si>
  <si>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</si>
  <si>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</si>
  <si>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 DE CONFORMIDAD CON EL MANUAL OPERATIVO DELA MODALIDAD FAMILIAR, EL LINEAMIENTO TECNICO PARA LA ATNCIÓN A LA PRIMERA INFANCIA Y LAS DIRECTRICES ESTABLECIDAS POR EL ICBF RMONÍA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</si>
</sst>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79"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6" t="str">
        <f>HYPERLINK("#Integrante_1!A109","CAPACIDAD RESIDUAL")</f>
        <v>CAPACIDAD RESIDUAL</v>
      </c>
      <c r="F8" s="267"/>
      <c r="G8" s="268"/>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6" t="str">
        <f>HYPERLINK("#Integrante_1!A162","TALENTO HUMANO")</f>
        <v>TALENTO HUMANO</v>
      </c>
      <c r="F9" s="267"/>
      <c r="G9" s="268"/>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6" t="str">
        <f>HYPERLINK("#Integrante_1!F162","INFRAESTRUCTURA")</f>
        <v>INFRAESTRUCTURA</v>
      </c>
      <c r="F10" s="267"/>
      <c r="G10" s="268"/>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4" t="s">
        <v>453</v>
      </c>
      <c r="I15" s="32" t="s">
        <v>2629</v>
      </c>
      <c r="J15" s="109" t="s">
        <v>2637</v>
      </c>
      <c r="L15" s="263" t="s">
        <v>8</v>
      </c>
      <c r="M15" s="263"/>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193" t="s">
        <v>2682</v>
      </c>
      <c r="G20" s="5"/>
      <c r="H20" s="269"/>
      <c r="I20" s="148" t="s">
        <v>453</v>
      </c>
      <c r="J20" s="149" t="s">
        <v>983</v>
      </c>
      <c r="K20" s="150">
        <v>954809182</v>
      </c>
      <c r="L20" s="151">
        <v>44194</v>
      </c>
      <c r="M20" s="151">
        <v>44561</v>
      </c>
      <c r="N20" s="134">
        <f>+(M20-L20)/30</f>
        <v>12.233333333333333</v>
      </c>
      <c r="O20" s="137"/>
      <c r="U20" s="133"/>
      <c r="V20" s="106">
        <f ca="1">NOW()</f>
        <v>44194.845972569441</v>
      </c>
      <c r="W20" s="106">
        <f ca="1">NOW()</f>
        <v>44194.845972569441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2683</v>
      </c>
      <c r="C48" s="113" t="s">
        <v>31</v>
      </c>
      <c r="D48" s="111" t="s">
        <v>2685</v>
      </c>
      <c r="E48" s="144">
        <v>41663</v>
      </c>
      <c r="F48" s="144">
        <v>42034</v>
      </c>
      <c r="G48" s="171">
        <f>IF(AND(E48&lt;&gt;"",F48&lt;&gt;""),((F48-E48)/30),"")</f>
        <v>12.366666666666667</v>
      </c>
      <c r="H48" s="115" t="s">
        <v>2726</v>
      </c>
      <c r="I48" s="114" t="s">
        <v>453</v>
      </c>
      <c r="J48" s="114" t="s">
        <v>963</v>
      </c>
      <c r="K48" s="117">
        <v>437237540</v>
      </c>
      <c r="L48" s="125" t="s">
        <v>1148</v>
      </c>
      <c r="M48" s="118">
        <v>1</v>
      </c>
      <c r="N48" s="116" t="s">
        <v>27</v>
      </c>
      <c r="O48" s="116" t="s">
        <v>26</v>
      </c>
      <c r="P48" s="79"/>
    </row>
    <row r="49" spans="1:16" s="6" customFormat="1" ht="24.75" customHeight="1" x14ac:dyDescent="0.25">
      <c r="A49" s="142">
        <v>2</v>
      </c>
      <c r="B49" s="112" t="s">
        <v>2683</v>
      </c>
      <c r="C49" s="113" t="s">
        <v>31</v>
      </c>
      <c r="D49" s="111" t="s">
        <v>2686</v>
      </c>
      <c r="E49" s="144">
        <v>43307</v>
      </c>
      <c r="F49" s="144">
        <v>43404</v>
      </c>
      <c r="G49" s="171">
        <f t="shared" ref="G49:G107" si="2">IF(AND(E49&lt;&gt;"",F49&lt;&gt;""),((F49-E49)/30),"")</f>
        <v>3.2333333333333334</v>
      </c>
      <c r="H49" s="115" t="s">
        <v>2727</v>
      </c>
      <c r="I49" s="114" t="s">
        <v>453</v>
      </c>
      <c r="J49" s="114" t="s">
        <v>983</v>
      </c>
      <c r="K49" s="117">
        <v>85280227</v>
      </c>
      <c r="L49" s="125" t="s">
        <v>1148</v>
      </c>
      <c r="M49" s="118">
        <v>1</v>
      </c>
      <c r="N49" s="116" t="s">
        <v>27</v>
      </c>
      <c r="O49" s="116" t="s">
        <v>26</v>
      </c>
      <c r="P49" s="79"/>
    </row>
    <row r="50" spans="1:16" s="6" customFormat="1" ht="24.75" customHeight="1" x14ac:dyDescent="0.25">
      <c r="A50" s="142">
        <v>3</v>
      </c>
      <c r="B50" s="112" t="s">
        <v>2683</v>
      </c>
      <c r="C50" s="113" t="s">
        <v>31</v>
      </c>
      <c r="D50" s="111" t="s">
        <v>2687</v>
      </c>
      <c r="E50" s="144">
        <v>43309</v>
      </c>
      <c r="F50" s="144">
        <v>43449</v>
      </c>
      <c r="G50" s="171">
        <f t="shared" si="2"/>
        <v>4.666666666666667</v>
      </c>
      <c r="H50" s="120" t="s">
        <v>2728</v>
      </c>
      <c r="I50" s="114" t="s">
        <v>453</v>
      </c>
      <c r="J50" s="114" t="s">
        <v>966</v>
      </c>
      <c r="K50" s="117">
        <v>688607325</v>
      </c>
      <c r="L50" s="125" t="s">
        <v>1148</v>
      </c>
      <c r="M50" s="118">
        <v>1</v>
      </c>
      <c r="N50" s="116" t="s">
        <v>27</v>
      </c>
      <c r="O50" s="116" t="s">
        <v>26</v>
      </c>
      <c r="P50" s="79"/>
    </row>
    <row r="51" spans="1:16" s="6" customFormat="1" ht="24.75" customHeight="1" outlineLevel="1" x14ac:dyDescent="0.25">
      <c r="A51" s="142">
        <v>4</v>
      </c>
      <c r="B51" s="112" t="s">
        <v>2683</v>
      </c>
      <c r="C51" s="113" t="s">
        <v>31</v>
      </c>
      <c r="D51" s="111" t="s">
        <v>2688</v>
      </c>
      <c r="E51" s="144">
        <v>42003</v>
      </c>
      <c r="F51" s="144">
        <v>42369</v>
      </c>
      <c r="G51" s="171">
        <f t="shared" si="2"/>
        <v>12.2</v>
      </c>
      <c r="H51" s="115" t="s">
        <v>2728</v>
      </c>
      <c r="I51" s="114" t="s">
        <v>453</v>
      </c>
      <c r="J51" s="114" t="s">
        <v>966</v>
      </c>
      <c r="K51" s="117">
        <v>1333161612</v>
      </c>
      <c r="L51" s="125" t="s">
        <v>1148</v>
      </c>
      <c r="M51" s="118">
        <v>1</v>
      </c>
      <c r="N51" s="116" t="s">
        <v>27</v>
      </c>
      <c r="O51" s="116" t="s">
        <v>26</v>
      </c>
      <c r="P51" s="79"/>
    </row>
    <row r="52" spans="1:16" s="7" customFormat="1" ht="24.75" customHeight="1" outlineLevel="1" x14ac:dyDescent="0.25">
      <c r="A52" s="143">
        <v>5</v>
      </c>
      <c r="B52" s="112" t="s">
        <v>2683</v>
      </c>
      <c r="C52" s="113" t="s">
        <v>31</v>
      </c>
      <c r="D52" s="111" t="s">
        <v>2689</v>
      </c>
      <c r="E52" s="144" t="s">
        <v>2690</v>
      </c>
      <c r="F52" s="144" t="s">
        <v>2691</v>
      </c>
      <c r="G52" s="171">
        <f t="shared" si="2"/>
        <v>8.5</v>
      </c>
      <c r="H52" s="120" t="s">
        <v>2729</v>
      </c>
      <c r="I52" s="114" t="s">
        <v>1142</v>
      </c>
      <c r="J52" s="114" t="s">
        <v>1144</v>
      </c>
      <c r="K52" s="117">
        <v>807237413</v>
      </c>
      <c r="L52" s="125" t="s">
        <v>1148</v>
      </c>
      <c r="M52" s="118">
        <v>1</v>
      </c>
      <c r="N52" s="116" t="s">
        <v>27</v>
      </c>
      <c r="O52" s="116" t="s">
        <v>26</v>
      </c>
      <c r="P52" s="80"/>
    </row>
    <row r="53" spans="1:16" s="7" customFormat="1" ht="24.75" customHeight="1" outlineLevel="1" x14ac:dyDescent="0.25">
      <c r="A53" s="143">
        <v>6</v>
      </c>
      <c r="B53" s="112" t="s">
        <v>2683</v>
      </c>
      <c r="C53" s="113" t="s">
        <v>31</v>
      </c>
      <c r="D53" s="111" t="s">
        <v>2692</v>
      </c>
      <c r="E53" s="144" t="s">
        <v>2693</v>
      </c>
      <c r="F53" s="144" t="s">
        <v>2694</v>
      </c>
      <c r="G53" s="171">
        <f t="shared" si="2"/>
        <v>4.2</v>
      </c>
      <c r="H53" s="120" t="s">
        <v>2729</v>
      </c>
      <c r="I53" s="114" t="s">
        <v>1142</v>
      </c>
      <c r="J53" s="114" t="s">
        <v>1145</v>
      </c>
      <c r="K53" s="117">
        <v>329384270</v>
      </c>
      <c r="L53" s="125" t="s">
        <v>1148</v>
      </c>
      <c r="M53" s="118">
        <v>1</v>
      </c>
      <c r="N53" s="116" t="s">
        <v>27</v>
      </c>
      <c r="O53" s="116" t="s">
        <v>26</v>
      </c>
      <c r="P53" s="80"/>
    </row>
    <row r="54" spans="1:16" s="7" customFormat="1" ht="24.75" customHeight="1" outlineLevel="1" x14ac:dyDescent="0.25">
      <c r="A54" s="143">
        <v>7</v>
      </c>
      <c r="B54" s="112" t="s">
        <v>2683</v>
      </c>
      <c r="C54" s="113" t="s">
        <v>31</v>
      </c>
      <c r="D54" s="111" t="s">
        <v>2695</v>
      </c>
      <c r="E54" s="144" t="s">
        <v>2696</v>
      </c>
      <c r="F54" s="144" t="s">
        <v>2697</v>
      </c>
      <c r="G54" s="171">
        <f t="shared" si="2"/>
        <v>9.9333333333333336</v>
      </c>
      <c r="H54" s="115" t="s">
        <v>2730</v>
      </c>
      <c r="I54" s="114" t="s">
        <v>453</v>
      </c>
      <c r="J54" s="114" t="s">
        <v>963</v>
      </c>
      <c r="K54" s="119">
        <v>65690289</v>
      </c>
      <c r="L54" s="125" t="s">
        <v>1148</v>
      </c>
      <c r="M54" s="118">
        <v>1</v>
      </c>
      <c r="N54" s="116" t="s">
        <v>27</v>
      </c>
      <c r="O54" s="116" t="s">
        <v>1148</v>
      </c>
      <c r="P54" s="80"/>
    </row>
    <row r="55" spans="1:16" s="7" customFormat="1" ht="24.75" customHeight="1" outlineLevel="1" x14ac:dyDescent="0.25">
      <c r="A55" s="143">
        <v>8</v>
      </c>
      <c r="B55" s="112" t="s">
        <v>2683</v>
      </c>
      <c r="C55" s="113" t="s">
        <v>31</v>
      </c>
      <c r="D55" s="111" t="s">
        <v>2698</v>
      </c>
      <c r="E55" s="144" t="s">
        <v>2699</v>
      </c>
      <c r="F55" s="144" t="s">
        <v>2700</v>
      </c>
      <c r="G55" s="171">
        <f t="shared" si="2"/>
        <v>11.4</v>
      </c>
      <c r="H55" s="115" t="s">
        <v>2731</v>
      </c>
      <c r="I55" s="114" t="s">
        <v>453</v>
      </c>
      <c r="J55" s="114" t="s">
        <v>963</v>
      </c>
      <c r="K55" s="119">
        <v>78799752</v>
      </c>
      <c r="L55" s="125" t="s">
        <v>1148</v>
      </c>
      <c r="M55" s="118">
        <v>1</v>
      </c>
      <c r="N55" s="116" t="s">
        <v>27</v>
      </c>
      <c r="O55" s="116" t="s">
        <v>1148</v>
      </c>
      <c r="P55" s="80"/>
    </row>
    <row r="56" spans="1:16" s="7" customFormat="1" ht="24.75" customHeight="1" outlineLevel="1" x14ac:dyDescent="0.25">
      <c r="A56" s="143">
        <v>9</v>
      </c>
      <c r="B56" s="112" t="s">
        <v>2683</v>
      </c>
      <c r="C56" s="113" t="s">
        <v>31</v>
      </c>
      <c r="D56" s="111" t="s">
        <v>2701</v>
      </c>
      <c r="E56" s="144" t="s">
        <v>2702</v>
      </c>
      <c r="F56" s="144" t="s">
        <v>2703</v>
      </c>
      <c r="G56" s="171">
        <f t="shared" si="2"/>
        <v>11.266666666666667</v>
      </c>
      <c r="H56" s="115" t="s">
        <v>2732</v>
      </c>
      <c r="I56" s="114" t="s">
        <v>453</v>
      </c>
      <c r="J56" s="114" t="s">
        <v>963</v>
      </c>
      <c r="K56" s="119">
        <v>85017806</v>
      </c>
      <c r="L56" s="125" t="s">
        <v>1148</v>
      </c>
      <c r="M56" s="118">
        <v>1</v>
      </c>
      <c r="N56" s="116" t="s">
        <v>27</v>
      </c>
      <c r="O56" s="116" t="s">
        <v>1148</v>
      </c>
      <c r="P56" s="80"/>
    </row>
    <row r="57" spans="1:16" s="7" customFormat="1" ht="24.75" customHeight="1" outlineLevel="1" x14ac:dyDescent="0.25">
      <c r="A57" s="143">
        <v>10</v>
      </c>
      <c r="B57" s="64" t="s">
        <v>2683</v>
      </c>
      <c r="C57" s="65" t="s">
        <v>31</v>
      </c>
      <c r="D57" s="63" t="s">
        <v>2704</v>
      </c>
      <c r="E57" s="144" t="s">
        <v>2705</v>
      </c>
      <c r="F57" s="144" t="s">
        <v>2706</v>
      </c>
      <c r="G57" s="171">
        <f t="shared" si="2"/>
        <v>11.266666666666667</v>
      </c>
      <c r="H57" s="64" t="s">
        <v>2733</v>
      </c>
      <c r="I57" s="63" t="s">
        <v>453</v>
      </c>
      <c r="J57" s="63" t="s">
        <v>963</v>
      </c>
      <c r="K57" s="66">
        <v>120784068</v>
      </c>
      <c r="L57" s="125" t="s">
        <v>1148</v>
      </c>
      <c r="M57" s="67">
        <v>1</v>
      </c>
      <c r="N57" s="65" t="s">
        <v>27</v>
      </c>
      <c r="O57" s="65" t="s">
        <v>1148</v>
      </c>
      <c r="P57" s="80"/>
    </row>
    <row r="58" spans="1:16" s="7" customFormat="1" ht="24.75" customHeight="1" outlineLevel="1" x14ac:dyDescent="0.25">
      <c r="A58" s="143">
        <v>11</v>
      </c>
      <c r="B58" s="64" t="s">
        <v>2683</v>
      </c>
      <c r="C58" s="65" t="s">
        <v>31</v>
      </c>
      <c r="D58" s="63" t="s">
        <v>2707</v>
      </c>
      <c r="E58" s="144" t="s">
        <v>2708</v>
      </c>
      <c r="F58" s="144" t="s">
        <v>2709</v>
      </c>
      <c r="G58" s="171">
        <f t="shared" si="2"/>
        <v>11.3</v>
      </c>
      <c r="H58" s="64" t="s">
        <v>2732</v>
      </c>
      <c r="I58" s="63" t="s">
        <v>453</v>
      </c>
      <c r="J58" s="63" t="s">
        <v>963</v>
      </c>
      <c r="K58" s="66">
        <v>199427622</v>
      </c>
      <c r="L58" s="125" t="s">
        <v>1148</v>
      </c>
      <c r="M58" s="67">
        <v>1</v>
      </c>
      <c r="N58" s="65" t="s">
        <v>27</v>
      </c>
      <c r="O58" s="65" t="s">
        <v>1148</v>
      </c>
      <c r="P58" s="80"/>
    </row>
    <row r="59" spans="1:16" s="7" customFormat="1" ht="24.75" customHeight="1" outlineLevel="1" x14ac:dyDescent="0.25">
      <c r="A59" s="143">
        <v>12</v>
      </c>
      <c r="B59" s="64" t="s">
        <v>2683</v>
      </c>
      <c r="C59" s="65" t="s">
        <v>31</v>
      </c>
      <c r="D59" s="63" t="s">
        <v>2710</v>
      </c>
      <c r="E59" s="144" t="s">
        <v>2711</v>
      </c>
      <c r="F59" s="144" t="s">
        <v>2712</v>
      </c>
      <c r="G59" s="171">
        <f t="shared" si="2"/>
        <v>11.366666666666667</v>
      </c>
      <c r="H59" s="64" t="s">
        <v>2734</v>
      </c>
      <c r="I59" s="63" t="s">
        <v>453</v>
      </c>
      <c r="J59" s="63" t="s">
        <v>963</v>
      </c>
      <c r="K59" s="66">
        <v>289159640</v>
      </c>
      <c r="L59" s="125" t="s">
        <v>1148</v>
      </c>
      <c r="M59" s="67">
        <v>1</v>
      </c>
      <c r="N59" s="65" t="s">
        <v>27</v>
      </c>
      <c r="O59" s="65" t="s">
        <v>1148</v>
      </c>
      <c r="P59" s="80"/>
    </row>
    <row r="60" spans="1:16" s="7" customFormat="1" ht="24.75" customHeight="1" outlineLevel="1" x14ac:dyDescent="0.25">
      <c r="A60" s="143">
        <v>13</v>
      </c>
      <c r="B60" s="64" t="s">
        <v>2683</v>
      </c>
      <c r="C60" s="65" t="s">
        <v>31</v>
      </c>
      <c r="D60" s="63" t="s">
        <v>2713</v>
      </c>
      <c r="E60" s="144" t="s">
        <v>2714</v>
      </c>
      <c r="F60" s="144" t="s">
        <v>2715</v>
      </c>
      <c r="G60" s="171">
        <f t="shared" si="2"/>
        <v>11.366666666666667</v>
      </c>
      <c r="H60" s="64" t="s">
        <v>2735</v>
      </c>
      <c r="I60" s="63" t="s">
        <v>453</v>
      </c>
      <c r="J60" s="63" t="s">
        <v>963</v>
      </c>
      <c r="K60" s="66">
        <v>313403294</v>
      </c>
      <c r="L60" s="125" t="s">
        <v>1148</v>
      </c>
      <c r="M60" s="67">
        <v>1</v>
      </c>
      <c r="N60" s="65" t="s">
        <v>27</v>
      </c>
      <c r="O60" s="65" t="s">
        <v>1148</v>
      </c>
      <c r="P60" s="80"/>
    </row>
    <row r="61" spans="1:16" s="7" customFormat="1" ht="24.75" customHeight="1" outlineLevel="1" x14ac:dyDescent="0.25">
      <c r="A61" s="143">
        <v>14</v>
      </c>
      <c r="B61" s="64" t="s">
        <v>2684</v>
      </c>
      <c r="C61" s="65" t="s">
        <v>32</v>
      </c>
      <c r="D61" s="63" t="s">
        <v>2716</v>
      </c>
      <c r="E61" s="144" t="s">
        <v>2717</v>
      </c>
      <c r="F61" s="144" t="s">
        <v>2718</v>
      </c>
      <c r="G61" s="171">
        <f t="shared" si="2"/>
        <v>9.6</v>
      </c>
      <c r="H61" s="64" t="s">
        <v>2736</v>
      </c>
      <c r="I61" s="63" t="s">
        <v>453</v>
      </c>
      <c r="J61" s="63" t="s">
        <v>963</v>
      </c>
      <c r="K61" s="66">
        <v>8000000</v>
      </c>
      <c r="L61" s="125" t="s">
        <v>1148</v>
      </c>
      <c r="M61" s="67">
        <v>1</v>
      </c>
      <c r="N61" s="65" t="s">
        <v>27</v>
      </c>
      <c r="O61" s="65" t="s">
        <v>26</v>
      </c>
      <c r="P61" s="80"/>
    </row>
    <row r="62" spans="1:16" s="7" customFormat="1" ht="24.75" customHeight="1" outlineLevel="1" x14ac:dyDescent="0.25">
      <c r="A62" s="143">
        <v>15</v>
      </c>
      <c r="B62" s="64" t="s">
        <v>2684</v>
      </c>
      <c r="C62" s="65" t="s">
        <v>32</v>
      </c>
      <c r="D62" s="63" t="s">
        <v>2719</v>
      </c>
      <c r="E62" s="144" t="s">
        <v>2720</v>
      </c>
      <c r="F62" s="144" t="s">
        <v>2721</v>
      </c>
      <c r="G62" s="171">
        <f t="shared" si="2"/>
        <v>9.3666666666666671</v>
      </c>
      <c r="H62" s="64" t="s">
        <v>2736</v>
      </c>
      <c r="I62" s="63" t="s">
        <v>453</v>
      </c>
      <c r="J62" s="63" t="s">
        <v>963</v>
      </c>
      <c r="K62" s="66">
        <v>8000000</v>
      </c>
      <c r="L62" s="125" t="s">
        <v>1148</v>
      </c>
      <c r="M62" s="67">
        <v>1</v>
      </c>
      <c r="N62" s="65" t="s">
        <v>27</v>
      </c>
      <c r="O62" s="65" t="s">
        <v>1148</v>
      </c>
      <c r="P62" s="80"/>
    </row>
    <row r="63" spans="1:16" s="7" customFormat="1" ht="24.75" customHeight="1" outlineLevel="1" x14ac:dyDescent="0.25">
      <c r="A63" s="143">
        <v>16</v>
      </c>
      <c r="B63" s="64" t="s">
        <v>2683</v>
      </c>
      <c r="C63" s="65" t="s">
        <v>31</v>
      </c>
      <c r="D63" s="63" t="s">
        <v>2722</v>
      </c>
      <c r="E63" s="144">
        <v>43938</v>
      </c>
      <c r="F63" s="144">
        <v>44165</v>
      </c>
      <c r="G63" s="171">
        <f t="shared" si="2"/>
        <v>7.5666666666666664</v>
      </c>
      <c r="H63" s="64" t="s">
        <v>2737</v>
      </c>
      <c r="I63" s="63" t="s">
        <v>220</v>
      </c>
      <c r="J63" s="63" t="s">
        <v>508</v>
      </c>
      <c r="K63" s="66">
        <v>4006399278</v>
      </c>
      <c r="L63" s="125" t="s">
        <v>26</v>
      </c>
      <c r="M63" s="67">
        <v>0.2</v>
      </c>
      <c r="N63" s="65" t="s">
        <v>2639</v>
      </c>
      <c r="O63" s="65" t="s">
        <v>1148</v>
      </c>
      <c r="P63" s="80"/>
    </row>
    <row r="64" spans="1:16" s="7" customFormat="1" ht="24.75" customHeight="1" outlineLevel="1" x14ac:dyDescent="0.25">
      <c r="A64" s="143">
        <v>17</v>
      </c>
      <c r="B64" s="64" t="s">
        <v>2683</v>
      </c>
      <c r="C64" s="65" t="s">
        <v>31</v>
      </c>
      <c r="D64" s="63" t="s">
        <v>2723</v>
      </c>
      <c r="E64" s="144">
        <v>43938</v>
      </c>
      <c r="F64" s="144">
        <v>44165</v>
      </c>
      <c r="G64" s="171">
        <f t="shared" si="2"/>
        <v>7.5666666666666664</v>
      </c>
      <c r="H64" s="64" t="s">
        <v>2737</v>
      </c>
      <c r="I64" s="63" t="s">
        <v>220</v>
      </c>
      <c r="J64" s="63" t="s">
        <v>507</v>
      </c>
      <c r="K64" s="66">
        <v>1435965528</v>
      </c>
      <c r="L64" s="125" t="s">
        <v>26</v>
      </c>
      <c r="M64" s="67">
        <v>0.2</v>
      </c>
      <c r="N64" s="65" t="s">
        <v>2639</v>
      </c>
      <c r="O64" s="65" t="s">
        <v>1148</v>
      </c>
      <c r="P64" s="80"/>
    </row>
    <row r="65" spans="1:16" s="7" customFormat="1" ht="24.75" customHeight="1" outlineLevel="1" x14ac:dyDescent="0.25">
      <c r="A65" s="143">
        <v>18</v>
      </c>
      <c r="B65" s="64" t="s">
        <v>2683</v>
      </c>
      <c r="C65" s="65" t="s">
        <v>31</v>
      </c>
      <c r="D65" s="63" t="s">
        <v>2724</v>
      </c>
      <c r="E65" s="144">
        <v>43938</v>
      </c>
      <c r="F65" s="144">
        <v>44165</v>
      </c>
      <c r="G65" s="171">
        <f t="shared" si="2"/>
        <v>7.5666666666666664</v>
      </c>
      <c r="H65" s="64" t="s">
        <v>2737</v>
      </c>
      <c r="I65" s="63" t="s">
        <v>220</v>
      </c>
      <c r="J65" s="63" t="s">
        <v>510</v>
      </c>
      <c r="K65" s="66">
        <v>2444786992</v>
      </c>
      <c r="L65" s="125" t="s">
        <v>26</v>
      </c>
      <c r="M65" s="67">
        <v>0.2</v>
      </c>
      <c r="N65" s="65" t="s">
        <v>2639</v>
      </c>
      <c r="O65" s="65" t="s">
        <v>1148</v>
      </c>
      <c r="P65" s="80"/>
    </row>
    <row r="66" spans="1:16" s="7" customFormat="1" ht="24.75" customHeight="1" outlineLevel="1" x14ac:dyDescent="0.25">
      <c r="A66" s="143">
        <v>19</v>
      </c>
      <c r="B66" s="64" t="s">
        <v>2683</v>
      </c>
      <c r="C66" s="65" t="s">
        <v>31</v>
      </c>
      <c r="D66" s="63" t="s">
        <v>2725</v>
      </c>
      <c r="E66" s="144">
        <v>43955</v>
      </c>
      <c r="F66" s="144">
        <v>44165</v>
      </c>
      <c r="G66" s="171">
        <f t="shared" si="2"/>
        <v>7</v>
      </c>
      <c r="H66" s="64" t="s">
        <v>2738</v>
      </c>
      <c r="I66" s="63" t="s">
        <v>453</v>
      </c>
      <c r="J66" s="63" t="s">
        <v>976</v>
      </c>
      <c r="K66" s="66">
        <v>450610262</v>
      </c>
      <c r="L66" s="125" t="s">
        <v>26</v>
      </c>
      <c r="M66" s="67">
        <v>0.2</v>
      </c>
      <c r="N66" s="65" t="s">
        <v>2639</v>
      </c>
      <c r="O66" s="65" t="s">
        <v>1148</v>
      </c>
      <c r="P66" s="80"/>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25">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25">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7">
        <v>0.01</v>
      </c>
      <c r="G179" s="178">
        <f>IF(F179&gt;0,SUM(E179+F179),"")</f>
        <v>0.03</v>
      </c>
      <c r="H179" s="5"/>
      <c r="I179" s="252" t="s">
        <v>2674</v>
      </c>
      <c r="J179" s="253"/>
      <c r="K179" s="253"/>
      <c r="L179" s="254"/>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28644275.459999997</v>
      </c>
      <c r="F185" s="93"/>
      <c r="G185" s="94"/>
      <c r="H185" s="89"/>
      <c r="I185" s="91" t="s">
        <v>2632</v>
      </c>
      <c r="J185" s="183">
        <f>M179</f>
        <v>0.03</v>
      </c>
      <c r="K185" s="248" t="s">
        <v>2633</v>
      </c>
      <c r="L185" s="248"/>
      <c r="M185" s="95">
        <f>+J185*K20</f>
        <v>28644275.459999997</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26" t="s">
        <v>24</v>
      </c>
      <c r="J192" s="5" t="s">
        <v>2642</v>
      </c>
      <c r="K192" s="5"/>
      <c r="M192" s="5"/>
      <c r="N192" s="5"/>
      <c r="O192" s="8"/>
      <c r="Q192" s="153"/>
      <c r="R192" s="154"/>
      <c r="S192" s="154"/>
      <c r="T192" s="153"/>
    </row>
    <row r="193" spans="1:18" x14ac:dyDescent="0.25">
      <c r="A193" s="9"/>
      <c r="C193" s="127">
        <v>41738</v>
      </c>
      <c r="D193" s="5"/>
      <c r="E193" s="126">
        <v>677</v>
      </c>
      <c r="F193" s="5"/>
      <c r="G193" s="5"/>
      <c r="H193" s="127" t="s">
        <v>2739</v>
      </c>
      <c r="J193" s="5"/>
      <c r="K193" s="127">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2739</v>
      </c>
      <c r="D211" s="21"/>
      <c r="G211" s="27" t="s">
        <v>2625</v>
      </c>
      <c r="H211" s="147" t="s">
        <v>2740</v>
      </c>
      <c r="J211" s="27" t="s">
        <v>2627</v>
      </c>
      <c r="K211" s="147" t="s">
        <v>2740</v>
      </c>
      <c r="L211" s="21"/>
      <c r="M211" s="21"/>
      <c r="N211" s="21"/>
      <c r="O211" s="8"/>
    </row>
    <row r="212" spans="1:15" x14ac:dyDescent="0.25">
      <c r="A212" s="9"/>
      <c r="B212" s="27" t="s">
        <v>2624</v>
      </c>
      <c r="C212" s="146" t="s">
        <v>2739</v>
      </c>
      <c r="D212" s="21"/>
      <c r="G212" s="27" t="s">
        <v>2626</v>
      </c>
      <c r="H212" s="146" t="s">
        <v>2741</v>
      </c>
      <c r="J212" s="27" t="s">
        <v>2628</v>
      </c>
      <c r="K212" s="146"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6" t="str">
        <f>HYPERLINK("#Integrante_2!A109","CAPACIDAD RESIDUAL")</f>
        <v>CAPACIDAD RESIDUAL</v>
      </c>
      <c r="F8" s="267"/>
      <c r="G8" s="268"/>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6" t="str">
        <f>HYPERLINK("#Integrante_2!A162","TALENTO HUMANO")</f>
        <v>TALENTO HUMANO</v>
      </c>
      <c r="F9" s="267"/>
      <c r="G9" s="268"/>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6" t="str">
        <f>HYPERLINK("#Integrante_2!F162","INFRAESTRUCTURA")</f>
        <v>INFRAESTRUCTURA</v>
      </c>
      <c r="F10" s="267"/>
      <c r="G10" s="268"/>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4" t="s">
        <v>453</v>
      </c>
      <c r="I15" s="32" t="s">
        <v>2629</v>
      </c>
      <c r="J15" s="109" t="s">
        <v>2637</v>
      </c>
      <c r="L15" s="263" t="s">
        <v>8</v>
      </c>
      <c r="M15" s="263"/>
      <c r="N15" s="182">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2682</v>
      </c>
      <c r="G20" s="5"/>
      <c r="H20" s="269"/>
      <c r="I20" s="148" t="s">
        <v>453</v>
      </c>
      <c r="J20" s="149" t="s">
        <v>983</v>
      </c>
      <c r="K20" s="150">
        <v>954809182</v>
      </c>
      <c r="L20" s="151">
        <v>44194</v>
      </c>
      <c r="M20" s="151">
        <v>44561</v>
      </c>
      <c r="N20" s="134">
        <f>+(M20-L20)/30</f>
        <v>12.233333333333333</v>
      </c>
      <c r="O20" s="137"/>
      <c r="U20" s="133"/>
      <c r="V20" s="106">
        <f ca="1">NOW()</f>
        <v>44194.845972569441</v>
      </c>
      <c r="W20" s="106">
        <f ca="1">NOW()</f>
        <v>44194.845972569441</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2742</v>
      </c>
      <c r="C48" s="125" t="s">
        <v>32</v>
      </c>
      <c r="D48" s="122" t="s">
        <v>2744</v>
      </c>
      <c r="E48" s="144">
        <v>42401</v>
      </c>
      <c r="F48" s="144">
        <v>42704</v>
      </c>
      <c r="G48" s="171">
        <f>IF(AND(E48&lt;&gt;"",F48&lt;&gt;""),((F48-E48)/30),"")</f>
        <v>10.1</v>
      </c>
      <c r="H48" s="123" t="s">
        <v>2748</v>
      </c>
      <c r="I48" s="122" t="s">
        <v>453</v>
      </c>
      <c r="J48" s="122" t="s">
        <v>963</v>
      </c>
      <c r="K48" s="124">
        <v>13500000</v>
      </c>
      <c r="L48" s="125" t="s">
        <v>1148</v>
      </c>
      <c r="M48" s="180">
        <v>1</v>
      </c>
      <c r="N48" s="125" t="s">
        <v>27</v>
      </c>
      <c r="O48" s="125" t="s">
        <v>26</v>
      </c>
      <c r="P48" s="79"/>
    </row>
    <row r="49" spans="1:16" s="6" customFormat="1" ht="24.75" customHeight="1" x14ac:dyDescent="0.25">
      <c r="A49" s="142">
        <v>2</v>
      </c>
      <c r="B49" s="123" t="s">
        <v>2742</v>
      </c>
      <c r="C49" s="125" t="s">
        <v>32</v>
      </c>
      <c r="D49" s="122" t="s">
        <v>2745</v>
      </c>
      <c r="E49" s="144">
        <v>42767</v>
      </c>
      <c r="F49" s="144">
        <v>43069</v>
      </c>
      <c r="G49" s="171">
        <f t="shared" ref="G49:G107" si="1">IF(AND(E49&lt;&gt;"",F49&lt;&gt;""),((F49-E49)/30),"")</f>
        <v>10.066666666666666</v>
      </c>
      <c r="H49" s="123" t="s">
        <v>2748</v>
      </c>
      <c r="I49" s="122" t="s">
        <v>453</v>
      </c>
      <c r="J49" s="122" t="s">
        <v>963</v>
      </c>
      <c r="K49" s="124">
        <v>15500000</v>
      </c>
      <c r="L49" s="125" t="s">
        <v>1148</v>
      </c>
      <c r="M49" s="180">
        <v>1</v>
      </c>
      <c r="N49" s="125" t="s">
        <v>27</v>
      </c>
      <c r="O49" s="125" t="s">
        <v>26</v>
      </c>
      <c r="P49" s="79"/>
    </row>
    <row r="50" spans="1:16" s="6" customFormat="1" ht="24.75" customHeight="1" x14ac:dyDescent="0.25">
      <c r="A50" s="142">
        <v>3</v>
      </c>
      <c r="B50" s="123" t="s">
        <v>2743</v>
      </c>
      <c r="C50" s="125" t="s">
        <v>32</v>
      </c>
      <c r="D50" s="122" t="s">
        <v>2746</v>
      </c>
      <c r="E50" s="144">
        <v>43132</v>
      </c>
      <c r="F50" s="144">
        <v>43434</v>
      </c>
      <c r="G50" s="171">
        <f t="shared" si="1"/>
        <v>10.066666666666666</v>
      </c>
      <c r="H50" s="120" t="s">
        <v>2749</v>
      </c>
      <c r="I50" s="122" t="s">
        <v>453</v>
      </c>
      <c r="J50" s="122" t="s">
        <v>981</v>
      </c>
      <c r="K50" s="124">
        <v>12500000</v>
      </c>
      <c r="L50" s="125" t="s">
        <v>1148</v>
      </c>
      <c r="M50" s="180">
        <v>1</v>
      </c>
      <c r="N50" s="125" t="s">
        <v>27</v>
      </c>
      <c r="O50" s="125" t="s">
        <v>2750</v>
      </c>
      <c r="P50" s="79"/>
    </row>
    <row r="51" spans="1:16" s="6" customFormat="1" ht="24.75" customHeight="1" outlineLevel="1" x14ac:dyDescent="0.25">
      <c r="A51" s="142">
        <v>4</v>
      </c>
      <c r="B51" s="123" t="s">
        <v>2743</v>
      </c>
      <c r="C51" s="125" t="s">
        <v>32</v>
      </c>
      <c r="D51" s="122" t="s">
        <v>2747</v>
      </c>
      <c r="E51" s="144">
        <v>43497</v>
      </c>
      <c r="F51" s="144">
        <v>43738</v>
      </c>
      <c r="G51" s="171">
        <f t="shared" si="1"/>
        <v>8.0333333333333332</v>
      </c>
      <c r="H51" s="123" t="s">
        <v>2749</v>
      </c>
      <c r="I51" s="122" t="s">
        <v>453</v>
      </c>
      <c r="J51" s="122" t="s">
        <v>981</v>
      </c>
      <c r="K51" s="124">
        <v>13200000</v>
      </c>
      <c r="L51" s="125" t="s">
        <v>1148</v>
      </c>
      <c r="M51" s="180">
        <v>1</v>
      </c>
      <c r="N51" s="125" t="s">
        <v>27</v>
      </c>
      <c r="O51" s="125" t="s">
        <v>2750</v>
      </c>
      <c r="P51" s="79"/>
    </row>
    <row r="52" spans="1:16" s="7" customFormat="1" ht="24.75" customHeight="1" outlineLevel="1" x14ac:dyDescent="0.25">
      <c r="A52" s="143">
        <v>5</v>
      </c>
      <c r="B52" s="123" t="s">
        <v>2683</v>
      </c>
      <c r="C52" s="125" t="s">
        <v>31</v>
      </c>
      <c r="D52" s="122" t="s">
        <v>2751</v>
      </c>
      <c r="E52" s="144">
        <v>43938</v>
      </c>
      <c r="F52" s="144">
        <v>44165</v>
      </c>
      <c r="G52" s="171">
        <f t="shared" si="1"/>
        <v>7.5666666666666664</v>
      </c>
      <c r="H52" s="120" t="s">
        <v>2754</v>
      </c>
      <c r="I52" s="122" t="s">
        <v>220</v>
      </c>
      <c r="J52" s="122" t="s">
        <v>510</v>
      </c>
      <c r="K52" s="124">
        <v>2444786992</v>
      </c>
      <c r="L52" s="125" t="s">
        <v>26</v>
      </c>
      <c r="M52" s="180">
        <v>0.2</v>
      </c>
      <c r="N52" s="125" t="s">
        <v>2639</v>
      </c>
      <c r="O52" s="125" t="s">
        <v>1148</v>
      </c>
      <c r="P52" s="80"/>
    </row>
    <row r="53" spans="1:16" s="7" customFormat="1" ht="24.75" customHeight="1" outlineLevel="1" x14ac:dyDescent="0.25">
      <c r="A53" s="143">
        <v>6</v>
      </c>
      <c r="B53" s="123" t="s">
        <v>2683</v>
      </c>
      <c r="C53" s="125" t="s">
        <v>31</v>
      </c>
      <c r="D53" s="122" t="s">
        <v>2752</v>
      </c>
      <c r="E53" s="144">
        <v>43938</v>
      </c>
      <c r="F53" s="144">
        <v>44165</v>
      </c>
      <c r="G53" s="171">
        <f t="shared" si="1"/>
        <v>7.5666666666666664</v>
      </c>
      <c r="H53" s="120" t="s">
        <v>2754</v>
      </c>
      <c r="I53" s="122" t="s">
        <v>220</v>
      </c>
      <c r="J53" s="122" t="s">
        <v>507</v>
      </c>
      <c r="K53" s="124">
        <v>1435965528</v>
      </c>
      <c r="L53" s="125" t="s">
        <v>26</v>
      </c>
      <c r="M53" s="180">
        <v>0.2</v>
      </c>
      <c r="N53" s="125" t="s">
        <v>2639</v>
      </c>
      <c r="O53" s="125" t="s">
        <v>1148</v>
      </c>
      <c r="P53" s="80"/>
    </row>
    <row r="54" spans="1:16" s="7" customFormat="1" ht="24.75" customHeight="1" outlineLevel="1" x14ac:dyDescent="0.25">
      <c r="A54" s="143">
        <v>7</v>
      </c>
      <c r="B54" s="123" t="s">
        <v>2683</v>
      </c>
      <c r="C54" s="125" t="s">
        <v>31</v>
      </c>
      <c r="D54" s="122" t="s">
        <v>2753</v>
      </c>
      <c r="E54" s="144">
        <v>43938</v>
      </c>
      <c r="F54" s="144">
        <v>44165</v>
      </c>
      <c r="G54" s="171">
        <f t="shared" si="1"/>
        <v>7.5666666666666664</v>
      </c>
      <c r="H54" s="123" t="s">
        <v>2754</v>
      </c>
      <c r="I54" s="122" t="s">
        <v>220</v>
      </c>
      <c r="J54" s="122" t="s">
        <v>508</v>
      </c>
      <c r="K54" s="119">
        <v>4006399278</v>
      </c>
      <c r="L54" s="125" t="s">
        <v>26</v>
      </c>
      <c r="M54" s="180">
        <v>0.2</v>
      </c>
      <c r="N54" s="125" t="s">
        <v>2639</v>
      </c>
      <c r="O54" s="125" t="s">
        <v>1148</v>
      </c>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+IF(AND(K114&gt;0,O114="Ejecución"),(K114/877802)*Tabla283[[#This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t="s">
        <v>2622</v>
      </c>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v>0.01</v>
      </c>
      <c r="G179" s="178">
        <f>IF(F179&gt;0,SUM(E179+F179),"")</f>
        <v>0.03</v>
      </c>
      <c r="H179" s="5"/>
      <c r="I179" s="244" t="s">
        <v>2674</v>
      </c>
      <c r="J179" s="245"/>
      <c r="K179" s="245"/>
      <c r="L179" s="246"/>
      <c r="M179" s="177">
        <v>0.03</v>
      </c>
      <c r="O179" s="8"/>
      <c r="Q179" s="19"/>
      <c r="R179" s="19"/>
      <c r="S179" s="178">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28644275.459999997</v>
      </c>
      <c r="F185" s="93"/>
      <c r="G185" s="94"/>
      <c r="H185" s="89"/>
      <c r="I185" s="91" t="s">
        <v>2632</v>
      </c>
      <c r="J185" s="183">
        <f>M179</f>
        <v>0.03</v>
      </c>
      <c r="K185" s="248" t="s">
        <v>2633</v>
      </c>
      <c r="L185" s="248"/>
      <c r="M185" s="95">
        <f>+J185*K20</f>
        <v>28644275.459999997</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50"/>
      <c r="Q192" s="153"/>
      <c r="R192" s="154"/>
      <c r="S192" s="154"/>
      <c r="T192" s="153"/>
    </row>
    <row r="193" spans="1:18" x14ac:dyDescent="0.25">
      <c r="A193" s="9"/>
      <c r="C193" s="127">
        <v>42305</v>
      </c>
      <c r="D193" s="5"/>
      <c r="E193" s="126">
        <v>2451</v>
      </c>
      <c r="F193" s="5"/>
      <c r="G193" s="5"/>
      <c r="H193" s="146" t="s">
        <v>2755</v>
      </c>
      <c r="J193" s="5"/>
      <c r="K193" s="127">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2755</v>
      </c>
      <c r="D211" s="21"/>
      <c r="G211" s="27" t="s">
        <v>2625</v>
      </c>
      <c r="H211" s="147" t="s">
        <v>2756</v>
      </c>
      <c r="J211" s="27" t="s">
        <v>2627</v>
      </c>
      <c r="K211" s="147" t="s">
        <v>2756</v>
      </c>
      <c r="L211" s="21"/>
      <c r="M211" s="21"/>
      <c r="N211" s="21"/>
      <c r="O211" s="8"/>
    </row>
    <row r="212" spans="1:15" x14ac:dyDescent="0.25">
      <c r="A212" s="9"/>
      <c r="B212" s="27" t="s">
        <v>2624</v>
      </c>
      <c r="C212" s="146" t="s">
        <v>2755</v>
      </c>
      <c r="D212" s="21"/>
      <c r="G212" s="27" t="s">
        <v>2626</v>
      </c>
      <c r="H212" s="147" t="s">
        <v>2757</v>
      </c>
      <c r="J212" s="27" t="s">
        <v>2628</v>
      </c>
      <c r="K212" s="146" t="s">
        <v>2757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6"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6" t="str">
        <f>HYPERLINK("#Integrante_3!A109","CAPACIDAD RESIDUAL")</f>
        <v>CAPACIDAD RESIDUAL</v>
      </c>
      <c r="F8" s="267"/>
      <c r="G8" s="268"/>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6" t="str">
        <f>HYPERLINK("#Integrante_3!A162","TALENTO HUMANO")</f>
        <v>TALENTO HUMANO</v>
      </c>
      <c r="F9" s="267"/>
      <c r="G9" s="268"/>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6" t="str">
        <f>HYPERLINK("#Integrante_3!F162","INFRAESTRUCTURA")</f>
        <v>INFRAESTRUCTURA</v>
      </c>
      <c r="F10" s="267"/>
      <c r="G10" s="268"/>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4" t="s">
        <v>453</v>
      </c>
      <c r="I15" s="32" t="s">
        <v>2629</v>
      </c>
      <c r="J15" s="109" t="s">
        <v>2637</v>
      </c>
      <c r="L15" s="263" t="s">
        <v>8</v>
      </c>
      <c r="M15" s="263"/>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2682</v>
      </c>
      <c r="G20" s="5"/>
      <c r="H20" s="269"/>
      <c r="I20" s="148" t="s">
        <v>453</v>
      </c>
      <c r="J20" s="149" t="s">
        <v>983</v>
      </c>
      <c r="K20" s="150">
        <v>954809182</v>
      </c>
      <c r="L20" s="151">
        <v>44194</v>
      </c>
      <c r="M20" s="151">
        <v>44561</v>
      </c>
      <c r="N20" s="134">
        <f>+(M20-L20)/30</f>
        <v>12.233333333333333</v>
      </c>
      <c r="O20" s="137"/>
      <c r="U20" s="133"/>
      <c r="V20" s="106">
        <f ca="1">NOW()</f>
        <v>44194.845972569441</v>
      </c>
      <c r="W20" s="106">
        <f ca="1">NOW()</f>
        <v>44194.845972569441</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2683</v>
      </c>
      <c r="C48" s="125" t="s">
        <v>31</v>
      </c>
      <c r="D48" s="122" t="s">
        <v>2761</v>
      </c>
      <c r="E48" s="144">
        <v>43882</v>
      </c>
      <c r="F48" s="144">
        <v>44196</v>
      </c>
      <c r="G48" s="171">
        <f>IF(AND(E48&lt;&gt;"",F48&lt;&gt;""),((F48-E48)/30),"")</f>
        <v>10.466666666666667</v>
      </c>
      <c r="H48" s="123" t="s">
        <v>2776</v>
      </c>
      <c r="I48" s="122" t="s">
        <v>163</v>
      </c>
      <c r="J48" s="122" t="s">
        <v>166</v>
      </c>
      <c r="K48" s="124">
        <v>1615063875</v>
      </c>
      <c r="L48" s="125" t="s">
        <v>1148</v>
      </c>
      <c r="M48" s="180">
        <v>1</v>
      </c>
      <c r="N48" s="125" t="s">
        <v>1151</v>
      </c>
      <c r="O48" s="125" t="s">
        <v>1148</v>
      </c>
      <c r="P48" s="79"/>
    </row>
    <row r="49" spans="1:16" s="6" customFormat="1" ht="24.75" customHeight="1" x14ac:dyDescent="0.25">
      <c r="A49" s="142">
        <v>2</v>
      </c>
      <c r="B49" s="123" t="s">
        <v>2683</v>
      </c>
      <c r="C49" s="125" t="s">
        <v>31</v>
      </c>
      <c r="D49" s="122" t="s">
        <v>2762</v>
      </c>
      <c r="E49" s="144">
        <v>43885</v>
      </c>
      <c r="F49" s="144">
        <v>44196</v>
      </c>
      <c r="G49" s="171">
        <f t="shared" ref="G49:G107" si="1">IF(AND(E49&lt;&gt;"",F49&lt;&gt;""),((F49-E49)/30),"")</f>
        <v>10.366666666666667</v>
      </c>
      <c r="H49" s="123" t="s">
        <v>2777</v>
      </c>
      <c r="I49" s="122" t="s">
        <v>163</v>
      </c>
      <c r="J49" s="122" t="s">
        <v>183</v>
      </c>
      <c r="K49" s="124">
        <v>604359354</v>
      </c>
      <c r="L49" s="125" t="s">
        <v>1148</v>
      </c>
      <c r="M49" s="180">
        <v>1</v>
      </c>
      <c r="N49" s="125" t="s">
        <v>1151</v>
      </c>
      <c r="O49" s="125" t="s">
        <v>1148</v>
      </c>
      <c r="P49" s="79"/>
    </row>
    <row r="50" spans="1:16" s="6" customFormat="1" ht="24.75" customHeight="1" x14ac:dyDescent="0.25">
      <c r="A50" s="142">
        <v>3</v>
      </c>
      <c r="B50" s="123" t="s">
        <v>2683</v>
      </c>
      <c r="C50" s="125" t="s">
        <v>31</v>
      </c>
      <c r="D50" s="122" t="s">
        <v>2763</v>
      </c>
      <c r="E50" s="144">
        <v>43906</v>
      </c>
      <c r="F50" s="144">
        <v>44165</v>
      </c>
      <c r="G50" s="171">
        <f t="shared" si="1"/>
        <v>8.6333333333333329</v>
      </c>
      <c r="H50" s="120" t="s">
        <v>2778</v>
      </c>
      <c r="I50" s="122" t="s">
        <v>220</v>
      </c>
      <c r="J50" s="122" t="s">
        <v>490</v>
      </c>
      <c r="K50" s="124">
        <v>1387559184</v>
      </c>
      <c r="L50" s="125" t="s">
        <v>1148</v>
      </c>
      <c r="M50" s="180">
        <v>1</v>
      </c>
      <c r="N50" s="125" t="s">
        <v>1151</v>
      </c>
      <c r="O50" s="125" t="s">
        <v>1148</v>
      </c>
      <c r="P50" s="79"/>
    </row>
    <row r="51" spans="1:16" s="6" customFormat="1" ht="24.75" customHeight="1" outlineLevel="1" x14ac:dyDescent="0.25">
      <c r="A51" s="142">
        <v>4</v>
      </c>
      <c r="B51" s="123" t="s">
        <v>2683</v>
      </c>
      <c r="C51" s="125" t="s">
        <v>31</v>
      </c>
      <c r="D51" s="122" t="s">
        <v>2764</v>
      </c>
      <c r="E51" s="144">
        <v>43938</v>
      </c>
      <c r="F51" s="144">
        <v>44165</v>
      </c>
      <c r="G51" s="171">
        <f t="shared" si="1"/>
        <v>7.5666666666666664</v>
      </c>
      <c r="H51" s="123" t="s">
        <v>2778</v>
      </c>
      <c r="I51" s="122" t="s">
        <v>220</v>
      </c>
      <c r="J51" s="122" t="s">
        <v>513</v>
      </c>
      <c r="K51" s="124">
        <v>655004089</v>
      </c>
      <c r="L51" s="125" t="s">
        <v>1148</v>
      </c>
      <c r="M51" s="180">
        <v>1</v>
      </c>
      <c r="N51" s="125" t="s">
        <v>27</v>
      </c>
      <c r="O51" s="125" t="s">
        <v>1148</v>
      </c>
      <c r="P51" s="79"/>
    </row>
    <row r="52" spans="1:16" s="7" customFormat="1" ht="24.75" customHeight="1" outlineLevel="1" x14ac:dyDescent="0.25">
      <c r="A52" s="143">
        <v>5</v>
      </c>
      <c r="B52" s="123" t="s">
        <v>2683</v>
      </c>
      <c r="C52" s="125" t="s">
        <v>31</v>
      </c>
      <c r="D52" s="122">
        <v>170</v>
      </c>
      <c r="E52" s="144">
        <v>43484</v>
      </c>
      <c r="F52" s="144">
        <v>43822</v>
      </c>
      <c r="G52" s="171">
        <f t="shared" si="1"/>
        <v>11.266666666666667</v>
      </c>
      <c r="H52" s="120" t="s">
        <v>2777</v>
      </c>
      <c r="I52" s="122" t="s">
        <v>163</v>
      </c>
      <c r="J52" s="122" t="s">
        <v>165</v>
      </c>
      <c r="K52" s="124">
        <v>315372339</v>
      </c>
      <c r="L52" s="125" t="s">
        <v>1148</v>
      </c>
      <c r="M52" s="180">
        <v>1</v>
      </c>
      <c r="N52" s="125" t="s">
        <v>27</v>
      </c>
      <c r="O52" s="125" t="s">
        <v>1148</v>
      </c>
      <c r="P52" s="80"/>
    </row>
    <row r="53" spans="1:16" s="7" customFormat="1" ht="24.75" customHeight="1" outlineLevel="1" x14ac:dyDescent="0.25">
      <c r="A53" s="143">
        <v>6</v>
      </c>
      <c r="B53" s="123" t="s">
        <v>2683</v>
      </c>
      <c r="C53" s="125" t="s">
        <v>31</v>
      </c>
      <c r="D53" s="122">
        <v>230</v>
      </c>
      <c r="E53" s="144">
        <v>43484</v>
      </c>
      <c r="F53" s="144">
        <v>43822</v>
      </c>
      <c r="G53" s="171">
        <f t="shared" si="1"/>
        <v>11.266666666666667</v>
      </c>
      <c r="H53" s="120" t="s">
        <v>2777</v>
      </c>
      <c r="I53" s="122" t="s">
        <v>163</v>
      </c>
      <c r="J53" s="122" t="s">
        <v>165</v>
      </c>
      <c r="K53" s="124">
        <v>435289079</v>
      </c>
      <c r="L53" s="125" t="s">
        <v>1148</v>
      </c>
      <c r="M53" s="180">
        <v>1</v>
      </c>
      <c r="N53" s="125" t="s">
        <v>27</v>
      </c>
      <c r="O53" s="125" t="s">
        <v>1148</v>
      </c>
      <c r="P53" s="80"/>
    </row>
    <row r="54" spans="1:16" s="7" customFormat="1" ht="24.75" customHeight="1" outlineLevel="1" x14ac:dyDescent="0.25">
      <c r="A54" s="143">
        <v>7</v>
      </c>
      <c r="B54" s="123" t="s">
        <v>2683</v>
      </c>
      <c r="C54" s="125" t="s">
        <v>31</v>
      </c>
      <c r="D54" s="122">
        <v>308</v>
      </c>
      <c r="E54" s="144">
        <v>43313</v>
      </c>
      <c r="F54" s="144">
        <v>43449</v>
      </c>
      <c r="G54" s="171">
        <f t="shared" si="1"/>
        <v>4.5333333333333332</v>
      </c>
      <c r="H54" s="123" t="s">
        <v>2779</v>
      </c>
      <c r="I54" s="122" t="s">
        <v>163</v>
      </c>
      <c r="J54" s="122" t="s">
        <v>165</v>
      </c>
      <c r="K54" s="119">
        <v>193596306</v>
      </c>
      <c r="L54" s="125" t="s">
        <v>1148</v>
      </c>
      <c r="M54" s="180">
        <v>1</v>
      </c>
      <c r="N54" s="125" t="s">
        <v>27</v>
      </c>
      <c r="O54" s="125" t="s">
        <v>1148</v>
      </c>
      <c r="P54" s="80"/>
    </row>
    <row r="55" spans="1:16" s="7" customFormat="1" ht="24.75" customHeight="1" outlineLevel="1" x14ac:dyDescent="0.25">
      <c r="A55" s="143">
        <v>8</v>
      </c>
      <c r="B55" s="123" t="s">
        <v>2683</v>
      </c>
      <c r="C55" s="125" t="s">
        <v>31</v>
      </c>
      <c r="D55" s="122">
        <v>368</v>
      </c>
      <c r="E55" s="144">
        <v>43405</v>
      </c>
      <c r="F55" s="144">
        <v>43441</v>
      </c>
      <c r="G55" s="171">
        <f t="shared" si="1"/>
        <v>1.2</v>
      </c>
      <c r="H55" s="123" t="s">
        <v>2780</v>
      </c>
      <c r="I55" s="122" t="s">
        <v>163</v>
      </c>
      <c r="J55" s="122" t="s">
        <v>165</v>
      </c>
      <c r="K55" s="119">
        <v>53610017</v>
      </c>
      <c r="L55" s="125" t="s">
        <v>1148</v>
      </c>
      <c r="M55" s="180">
        <v>1</v>
      </c>
      <c r="N55" s="125" t="s">
        <v>27</v>
      </c>
      <c r="O55" s="125" t="s">
        <v>1148</v>
      </c>
      <c r="P55" s="80"/>
    </row>
    <row r="56" spans="1:16" s="7" customFormat="1" ht="24.75" customHeight="1" outlineLevel="1" x14ac:dyDescent="0.25">
      <c r="A56" s="143">
        <v>9</v>
      </c>
      <c r="B56" s="123" t="s">
        <v>2683</v>
      </c>
      <c r="C56" s="125" t="s">
        <v>31</v>
      </c>
      <c r="D56" s="122">
        <v>407</v>
      </c>
      <c r="E56" s="144">
        <v>43405</v>
      </c>
      <c r="F56" s="144">
        <v>43441</v>
      </c>
      <c r="G56" s="171">
        <f t="shared" si="1"/>
        <v>1.2</v>
      </c>
      <c r="H56" s="123" t="s">
        <v>2780</v>
      </c>
      <c r="I56" s="122" t="s">
        <v>163</v>
      </c>
      <c r="J56" s="122" t="s">
        <v>165</v>
      </c>
      <c r="K56" s="119">
        <v>43676074</v>
      </c>
      <c r="L56" s="125" t="s">
        <v>1148</v>
      </c>
      <c r="M56" s="180">
        <v>1</v>
      </c>
      <c r="N56" s="125" t="s">
        <v>27</v>
      </c>
      <c r="O56" s="125" t="s">
        <v>1148</v>
      </c>
      <c r="P56" s="80"/>
    </row>
    <row r="57" spans="1:16" s="7" customFormat="1" ht="24.75" customHeight="1" outlineLevel="1" x14ac:dyDescent="0.25">
      <c r="A57" s="143">
        <v>10</v>
      </c>
      <c r="B57" s="123" t="s">
        <v>2683</v>
      </c>
      <c r="C57" s="125" t="s">
        <v>31</v>
      </c>
      <c r="D57" s="122">
        <v>408</v>
      </c>
      <c r="E57" s="144">
        <v>43405</v>
      </c>
      <c r="F57" s="144">
        <v>43441</v>
      </c>
      <c r="G57" s="171">
        <f t="shared" si="1"/>
        <v>1.2</v>
      </c>
      <c r="H57" s="123" t="s">
        <v>2780</v>
      </c>
      <c r="I57" s="122" t="s">
        <v>163</v>
      </c>
      <c r="J57" s="122" t="s">
        <v>165</v>
      </c>
      <c r="K57" s="124">
        <v>42267168</v>
      </c>
      <c r="L57" s="125" t="s">
        <v>1148</v>
      </c>
      <c r="M57" s="180">
        <v>1</v>
      </c>
      <c r="N57" s="125" t="s">
        <v>27</v>
      </c>
      <c r="O57" s="125" t="s">
        <v>1148</v>
      </c>
      <c r="P57" s="80"/>
    </row>
    <row r="58" spans="1:16" s="7" customFormat="1" ht="24.75" customHeight="1" outlineLevel="1" x14ac:dyDescent="0.25">
      <c r="A58" s="143">
        <v>11</v>
      </c>
      <c r="B58" s="123" t="s">
        <v>2683</v>
      </c>
      <c r="C58" s="125" t="s">
        <v>31</v>
      </c>
      <c r="D58" s="122">
        <v>592</v>
      </c>
      <c r="E58" s="144">
        <v>43448</v>
      </c>
      <c r="F58" s="144">
        <v>43921</v>
      </c>
      <c r="G58" s="171">
        <f t="shared" si="1"/>
        <v>15.766666666666667</v>
      </c>
      <c r="H58" s="123" t="s">
        <v>2781</v>
      </c>
      <c r="I58" s="122" t="s">
        <v>163</v>
      </c>
      <c r="J58" s="122" t="s">
        <v>165</v>
      </c>
      <c r="K58" s="124">
        <v>464342251</v>
      </c>
      <c r="L58" s="125" t="s">
        <v>1148</v>
      </c>
      <c r="M58" s="180">
        <v>1</v>
      </c>
      <c r="N58" s="125" t="s">
        <v>27</v>
      </c>
      <c r="O58" s="125" t="s">
        <v>1148</v>
      </c>
      <c r="P58" s="80"/>
    </row>
    <row r="59" spans="1:16" s="7" customFormat="1" ht="24.75" customHeight="1" outlineLevel="1" x14ac:dyDescent="0.25">
      <c r="A59" s="143">
        <v>12</v>
      </c>
      <c r="B59" s="123" t="s">
        <v>2683</v>
      </c>
      <c r="C59" s="125" t="s">
        <v>31</v>
      </c>
      <c r="D59" s="122">
        <v>460</v>
      </c>
      <c r="E59" s="144">
        <v>43040</v>
      </c>
      <c r="F59" s="144">
        <v>43404</v>
      </c>
      <c r="G59" s="171">
        <f t="shared" si="1"/>
        <v>12.133333333333333</v>
      </c>
      <c r="H59" s="123" t="s">
        <v>2780</v>
      </c>
      <c r="I59" s="122" t="s">
        <v>163</v>
      </c>
      <c r="J59" s="122" t="s">
        <v>165</v>
      </c>
      <c r="K59" s="124">
        <v>377504703</v>
      </c>
      <c r="L59" s="125" t="s">
        <v>1148</v>
      </c>
      <c r="M59" s="180">
        <v>1</v>
      </c>
      <c r="N59" s="125" t="s">
        <v>27</v>
      </c>
      <c r="O59" s="125" t="s">
        <v>1148</v>
      </c>
      <c r="P59" s="80"/>
    </row>
    <row r="60" spans="1:16" s="7" customFormat="1" ht="24.75" customHeight="1" outlineLevel="1" x14ac:dyDescent="0.25">
      <c r="A60" s="143">
        <v>13</v>
      </c>
      <c r="B60" s="123" t="s">
        <v>2683</v>
      </c>
      <c r="C60" s="125" t="s">
        <v>31</v>
      </c>
      <c r="D60" s="122">
        <v>465</v>
      </c>
      <c r="E60" s="144">
        <v>43040</v>
      </c>
      <c r="F60" s="144">
        <v>43404</v>
      </c>
      <c r="G60" s="171">
        <f t="shared" si="1"/>
        <v>12.133333333333333</v>
      </c>
      <c r="H60" s="123" t="s">
        <v>2780</v>
      </c>
      <c r="I60" s="122" t="s">
        <v>163</v>
      </c>
      <c r="J60" s="122" t="s">
        <v>165</v>
      </c>
      <c r="K60" s="124">
        <v>384112559</v>
      </c>
      <c r="L60" s="125" t="s">
        <v>1148</v>
      </c>
      <c r="M60" s="180">
        <v>1</v>
      </c>
      <c r="N60" s="125" t="s">
        <v>27</v>
      </c>
      <c r="O60" s="125" t="s">
        <v>1148</v>
      </c>
      <c r="P60" s="80"/>
    </row>
    <row r="61" spans="1:16" s="7" customFormat="1" ht="24.75" customHeight="1" outlineLevel="1" x14ac:dyDescent="0.25">
      <c r="A61" s="143">
        <v>14</v>
      </c>
      <c r="B61" s="123" t="s">
        <v>2683</v>
      </c>
      <c r="C61" s="125" t="s">
        <v>31</v>
      </c>
      <c r="D61" s="122">
        <v>466</v>
      </c>
      <c r="E61" s="144">
        <v>43040</v>
      </c>
      <c r="F61" s="144">
        <v>43404</v>
      </c>
      <c r="G61" s="171">
        <f t="shared" si="1"/>
        <v>12.133333333333333</v>
      </c>
      <c r="H61" s="123" t="s">
        <v>2780</v>
      </c>
      <c r="I61" s="122" t="s">
        <v>163</v>
      </c>
      <c r="J61" s="122" t="s">
        <v>165</v>
      </c>
      <c r="K61" s="124">
        <v>470386617</v>
      </c>
      <c r="L61" s="125" t="s">
        <v>1148</v>
      </c>
      <c r="M61" s="180">
        <v>1</v>
      </c>
      <c r="N61" s="125" t="s">
        <v>27</v>
      </c>
      <c r="O61" s="125" t="s">
        <v>1148</v>
      </c>
      <c r="P61" s="80"/>
    </row>
    <row r="62" spans="1:16" s="7" customFormat="1" ht="24.75" customHeight="1" outlineLevel="1" x14ac:dyDescent="0.25">
      <c r="A62" s="143">
        <v>15</v>
      </c>
      <c r="B62" s="123" t="s">
        <v>2683</v>
      </c>
      <c r="C62" s="125" t="s">
        <v>31</v>
      </c>
      <c r="D62" s="122">
        <v>149</v>
      </c>
      <c r="E62" s="144">
        <v>42398</v>
      </c>
      <c r="F62" s="144">
        <v>42674</v>
      </c>
      <c r="G62" s="171">
        <f t="shared" si="1"/>
        <v>9.1999999999999993</v>
      </c>
      <c r="H62" s="123" t="s">
        <v>2782</v>
      </c>
      <c r="I62" s="122" t="s">
        <v>163</v>
      </c>
      <c r="J62" s="122" t="s">
        <v>165</v>
      </c>
      <c r="K62" s="124">
        <v>1444819255</v>
      </c>
      <c r="L62" s="125" t="s">
        <v>1148</v>
      </c>
      <c r="M62" s="180">
        <v>1</v>
      </c>
      <c r="N62" s="125" t="s">
        <v>27</v>
      </c>
      <c r="O62" s="125" t="s">
        <v>1148</v>
      </c>
      <c r="P62" s="80"/>
    </row>
    <row r="63" spans="1:16" s="7" customFormat="1" ht="24.75" customHeight="1" outlineLevel="1" x14ac:dyDescent="0.25">
      <c r="A63" s="143">
        <v>16</v>
      </c>
      <c r="B63" s="123" t="s">
        <v>2683</v>
      </c>
      <c r="C63" s="125" t="s">
        <v>31</v>
      </c>
      <c r="D63" s="122">
        <v>191</v>
      </c>
      <c r="E63" s="144">
        <v>42398</v>
      </c>
      <c r="F63" s="144">
        <v>42674</v>
      </c>
      <c r="G63" s="171">
        <f t="shared" si="1"/>
        <v>9.1999999999999993</v>
      </c>
      <c r="H63" s="123" t="s">
        <v>2783</v>
      </c>
      <c r="I63" s="122" t="s">
        <v>163</v>
      </c>
      <c r="J63" s="122" t="s">
        <v>165</v>
      </c>
      <c r="K63" s="124">
        <v>359780800</v>
      </c>
      <c r="L63" s="125" t="s">
        <v>1148</v>
      </c>
      <c r="M63" s="180">
        <v>1</v>
      </c>
      <c r="N63" s="125" t="s">
        <v>27</v>
      </c>
      <c r="O63" s="125" t="s">
        <v>1148</v>
      </c>
      <c r="P63" s="80"/>
    </row>
    <row r="64" spans="1:16" s="7" customFormat="1" ht="24.75" customHeight="1" outlineLevel="1" x14ac:dyDescent="0.25">
      <c r="A64" s="143">
        <v>17</v>
      </c>
      <c r="B64" s="123" t="s">
        <v>2683</v>
      </c>
      <c r="C64" s="125" t="s">
        <v>31</v>
      </c>
      <c r="D64" s="122">
        <v>192</v>
      </c>
      <c r="E64" s="144">
        <v>42398</v>
      </c>
      <c r="F64" s="144">
        <v>42674</v>
      </c>
      <c r="G64" s="171">
        <f t="shared" si="1"/>
        <v>9.1999999999999993</v>
      </c>
      <c r="H64" s="123" t="s">
        <v>2783</v>
      </c>
      <c r="I64" s="122" t="s">
        <v>163</v>
      </c>
      <c r="J64" s="122" t="s">
        <v>165</v>
      </c>
      <c r="K64" s="124">
        <v>291061550</v>
      </c>
      <c r="L64" s="125" t="s">
        <v>1148</v>
      </c>
      <c r="M64" s="180">
        <v>1</v>
      </c>
      <c r="N64" s="125" t="s">
        <v>27</v>
      </c>
      <c r="O64" s="125" t="s">
        <v>1148</v>
      </c>
      <c r="P64" s="80"/>
    </row>
    <row r="65" spans="1:16" s="7" customFormat="1" ht="24.75" customHeight="1" outlineLevel="1" x14ac:dyDescent="0.25">
      <c r="A65" s="143">
        <v>18</v>
      </c>
      <c r="B65" s="123" t="s">
        <v>2683</v>
      </c>
      <c r="C65" s="125" t="s">
        <v>31</v>
      </c>
      <c r="D65" s="122">
        <v>193</v>
      </c>
      <c r="E65" s="144">
        <v>42398</v>
      </c>
      <c r="F65" s="144">
        <v>42674</v>
      </c>
      <c r="G65" s="171">
        <f t="shared" si="1"/>
        <v>9.1999999999999993</v>
      </c>
      <c r="H65" s="123" t="s">
        <v>2783</v>
      </c>
      <c r="I65" s="122" t="s">
        <v>163</v>
      </c>
      <c r="J65" s="122" t="s">
        <v>165</v>
      </c>
      <c r="K65" s="124">
        <v>505928700</v>
      </c>
      <c r="L65" s="125" t="s">
        <v>1148</v>
      </c>
      <c r="M65" s="180">
        <v>1</v>
      </c>
      <c r="N65" s="125" t="s">
        <v>27</v>
      </c>
      <c r="O65" s="125" t="s">
        <v>1148</v>
      </c>
      <c r="P65" s="80"/>
    </row>
    <row r="66" spans="1:16" s="7" customFormat="1" ht="24.75" customHeight="1" outlineLevel="1" x14ac:dyDescent="0.25">
      <c r="A66" s="143">
        <v>19</v>
      </c>
      <c r="B66" s="123" t="s">
        <v>2683</v>
      </c>
      <c r="C66" s="125" t="s">
        <v>31</v>
      </c>
      <c r="D66" s="122">
        <v>198</v>
      </c>
      <c r="E66" s="144">
        <v>42398</v>
      </c>
      <c r="F66" s="144">
        <v>42674</v>
      </c>
      <c r="G66" s="171">
        <f t="shared" si="1"/>
        <v>9.1999999999999993</v>
      </c>
      <c r="H66" s="123" t="s">
        <v>2783</v>
      </c>
      <c r="I66" s="122" t="s">
        <v>163</v>
      </c>
      <c r="J66" s="122" t="s">
        <v>165</v>
      </c>
      <c r="K66" s="124">
        <v>335242500</v>
      </c>
      <c r="L66" s="125" t="s">
        <v>1148</v>
      </c>
      <c r="M66" s="180">
        <v>1</v>
      </c>
      <c r="N66" s="125" t="s">
        <v>27</v>
      </c>
      <c r="O66" s="125" t="s">
        <v>1148</v>
      </c>
      <c r="P66" s="80"/>
    </row>
    <row r="67" spans="1:16" s="7" customFormat="1" ht="24.75" customHeight="1" outlineLevel="1" x14ac:dyDescent="0.25">
      <c r="A67" s="143">
        <v>20</v>
      </c>
      <c r="B67" s="123" t="s">
        <v>2683</v>
      </c>
      <c r="C67" s="125" t="s">
        <v>31</v>
      </c>
      <c r="D67" s="122">
        <v>658</v>
      </c>
      <c r="E67" s="144">
        <v>42667</v>
      </c>
      <c r="F67" s="144">
        <v>43039</v>
      </c>
      <c r="G67" s="171">
        <f t="shared" ref="G67:G81" si="2">IF(AND(E67&lt;&gt;"",F67&lt;&gt;""),((F67-E67)/30),"")</f>
        <v>12.4</v>
      </c>
      <c r="H67" s="123" t="s">
        <v>2784</v>
      </c>
      <c r="I67" s="122" t="s">
        <v>163</v>
      </c>
      <c r="J67" s="122" t="s">
        <v>165</v>
      </c>
      <c r="K67" s="124">
        <v>423022200</v>
      </c>
      <c r="L67" s="125" t="s">
        <v>1148</v>
      </c>
      <c r="M67" s="180">
        <v>1</v>
      </c>
      <c r="N67" s="125" t="s">
        <v>27</v>
      </c>
      <c r="O67" s="125" t="s">
        <v>1148</v>
      </c>
      <c r="P67" s="80"/>
    </row>
    <row r="68" spans="1:16" s="7" customFormat="1" ht="24.75" customHeight="1" outlineLevel="1" x14ac:dyDescent="0.25">
      <c r="A68" s="143">
        <v>21</v>
      </c>
      <c r="B68" s="123" t="s">
        <v>2683</v>
      </c>
      <c r="C68" s="125" t="s">
        <v>31</v>
      </c>
      <c r="D68" s="122">
        <v>670</v>
      </c>
      <c r="E68" s="144">
        <v>42667</v>
      </c>
      <c r="F68" s="144">
        <v>43039</v>
      </c>
      <c r="G68" s="171">
        <f t="shared" si="2"/>
        <v>12.4</v>
      </c>
      <c r="H68" s="123" t="s">
        <v>2785</v>
      </c>
      <c r="I68" s="122" t="s">
        <v>163</v>
      </c>
      <c r="J68" s="122" t="s">
        <v>165</v>
      </c>
      <c r="K68" s="124">
        <v>454045240</v>
      </c>
      <c r="L68" s="125" t="s">
        <v>1148</v>
      </c>
      <c r="M68" s="180">
        <v>1</v>
      </c>
      <c r="N68" s="125" t="s">
        <v>27</v>
      </c>
      <c r="O68" s="125" t="s">
        <v>1148</v>
      </c>
      <c r="P68" s="80"/>
    </row>
    <row r="69" spans="1:16" s="7" customFormat="1" ht="24.75" customHeight="1" outlineLevel="1" x14ac:dyDescent="0.25">
      <c r="A69" s="143">
        <v>22</v>
      </c>
      <c r="B69" s="123" t="s">
        <v>2683</v>
      </c>
      <c r="C69" s="125" t="s">
        <v>31</v>
      </c>
      <c r="D69" s="122">
        <v>698</v>
      </c>
      <c r="E69" s="144">
        <v>42667</v>
      </c>
      <c r="F69" s="144">
        <v>43039</v>
      </c>
      <c r="G69" s="171">
        <f t="shared" si="2"/>
        <v>12.4</v>
      </c>
      <c r="H69" s="123" t="s">
        <v>2785</v>
      </c>
      <c r="I69" s="122" t="s">
        <v>163</v>
      </c>
      <c r="J69" s="122" t="s">
        <v>165</v>
      </c>
      <c r="K69" s="124">
        <v>642811320</v>
      </c>
      <c r="L69" s="125" t="s">
        <v>1148</v>
      </c>
      <c r="M69" s="180">
        <v>1</v>
      </c>
      <c r="N69" s="125" t="s">
        <v>27</v>
      </c>
      <c r="O69" s="125" t="s">
        <v>26</v>
      </c>
      <c r="P69" s="80"/>
    </row>
    <row r="70" spans="1:16" s="7" customFormat="1" ht="24.75" customHeight="1" outlineLevel="1" x14ac:dyDescent="0.25">
      <c r="A70" s="143">
        <v>23</v>
      </c>
      <c r="B70" s="123" t="s">
        <v>2683</v>
      </c>
      <c r="C70" s="125" t="s">
        <v>31</v>
      </c>
      <c r="D70" s="122">
        <v>809</v>
      </c>
      <c r="E70" s="144">
        <v>42667</v>
      </c>
      <c r="F70" s="144">
        <v>43039</v>
      </c>
      <c r="G70" s="171">
        <f t="shared" si="2"/>
        <v>12.4</v>
      </c>
      <c r="H70" s="123" t="s">
        <v>2785</v>
      </c>
      <c r="I70" s="122" t="s">
        <v>163</v>
      </c>
      <c r="J70" s="122" t="s">
        <v>165</v>
      </c>
      <c r="K70" s="124">
        <v>376407214</v>
      </c>
      <c r="L70" s="125" t="s">
        <v>1148</v>
      </c>
      <c r="M70" s="180">
        <v>1</v>
      </c>
      <c r="N70" s="125" t="s">
        <v>27</v>
      </c>
      <c r="O70" s="125" t="s">
        <v>1148</v>
      </c>
      <c r="P70" s="80"/>
    </row>
    <row r="71" spans="1:16" s="7" customFormat="1" ht="24.75" customHeight="1" outlineLevel="1" x14ac:dyDescent="0.25">
      <c r="A71" s="143">
        <v>24</v>
      </c>
      <c r="B71" s="123" t="s">
        <v>2683</v>
      </c>
      <c r="C71" s="125" t="s">
        <v>31</v>
      </c>
      <c r="D71" s="122">
        <v>139</v>
      </c>
      <c r="E71" s="144">
        <v>42033</v>
      </c>
      <c r="F71" s="144">
        <v>42369</v>
      </c>
      <c r="G71" s="171">
        <f t="shared" si="2"/>
        <v>11.2</v>
      </c>
      <c r="H71" s="123" t="s">
        <v>2786</v>
      </c>
      <c r="I71" s="122" t="s">
        <v>163</v>
      </c>
      <c r="J71" s="122" t="s">
        <v>165</v>
      </c>
      <c r="K71" s="124">
        <v>1455843748</v>
      </c>
      <c r="L71" s="125" t="s">
        <v>1148</v>
      </c>
      <c r="M71" s="180">
        <v>1</v>
      </c>
      <c r="N71" s="125" t="s">
        <v>27</v>
      </c>
      <c r="O71" s="125" t="s">
        <v>26</v>
      </c>
      <c r="P71" s="80"/>
    </row>
    <row r="72" spans="1:16" s="7" customFormat="1" ht="24.75" customHeight="1" outlineLevel="1" x14ac:dyDescent="0.25">
      <c r="A72" s="143">
        <v>25</v>
      </c>
      <c r="B72" s="123" t="s">
        <v>2683</v>
      </c>
      <c r="C72" s="125" t="s">
        <v>31</v>
      </c>
      <c r="D72" s="122" t="s">
        <v>2765</v>
      </c>
      <c r="E72" s="144">
        <v>42025</v>
      </c>
      <c r="F72" s="144">
        <v>42369</v>
      </c>
      <c r="G72" s="171">
        <f t="shared" si="2"/>
        <v>11.466666666666667</v>
      </c>
      <c r="H72" s="123" t="s">
        <v>2787</v>
      </c>
      <c r="I72" s="122" t="s">
        <v>163</v>
      </c>
      <c r="J72" s="122" t="s">
        <v>165</v>
      </c>
      <c r="K72" s="124">
        <v>391937700</v>
      </c>
      <c r="L72" s="125" t="s">
        <v>1148</v>
      </c>
      <c r="M72" s="180">
        <v>1</v>
      </c>
      <c r="N72" s="125" t="s">
        <v>27</v>
      </c>
      <c r="O72" s="125" t="s">
        <v>1148</v>
      </c>
      <c r="P72" s="80"/>
    </row>
    <row r="73" spans="1:16" s="7" customFormat="1" ht="24.75" customHeight="1" outlineLevel="1" x14ac:dyDescent="0.25">
      <c r="A73" s="143">
        <v>26</v>
      </c>
      <c r="B73" s="123" t="s">
        <v>2683</v>
      </c>
      <c r="C73" s="125" t="s">
        <v>31</v>
      </c>
      <c r="D73" s="122" t="s">
        <v>2766</v>
      </c>
      <c r="E73" s="144">
        <v>42025</v>
      </c>
      <c r="F73" s="144">
        <v>42369</v>
      </c>
      <c r="G73" s="171">
        <f t="shared" si="2"/>
        <v>11.466666666666667</v>
      </c>
      <c r="H73" s="123" t="s">
        <v>2787</v>
      </c>
      <c r="I73" s="122" t="s">
        <v>163</v>
      </c>
      <c r="J73" s="122" t="s">
        <v>165</v>
      </c>
      <c r="K73" s="124">
        <v>588805740</v>
      </c>
      <c r="L73" s="125" t="s">
        <v>1148</v>
      </c>
      <c r="M73" s="180">
        <v>1</v>
      </c>
      <c r="N73" s="125" t="s">
        <v>27</v>
      </c>
      <c r="O73" s="125" t="s">
        <v>1148</v>
      </c>
      <c r="P73" s="80"/>
    </row>
    <row r="74" spans="1:16" s="7" customFormat="1" ht="24.75" customHeight="1" outlineLevel="1" x14ac:dyDescent="0.25">
      <c r="A74" s="143">
        <v>27</v>
      </c>
      <c r="B74" s="123" t="s">
        <v>2683</v>
      </c>
      <c r="C74" s="125" t="s">
        <v>31</v>
      </c>
      <c r="D74" s="122" t="s">
        <v>2767</v>
      </c>
      <c r="E74" s="144">
        <v>42025</v>
      </c>
      <c r="F74" s="144">
        <v>42369</v>
      </c>
      <c r="G74" s="171">
        <f t="shared" si="2"/>
        <v>11.466666666666667</v>
      </c>
      <c r="H74" s="123" t="s">
        <v>2787</v>
      </c>
      <c r="I74" s="122" t="s">
        <v>163</v>
      </c>
      <c r="J74" s="122" t="s">
        <v>165</v>
      </c>
      <c r="K74" s="124">
        <v>335267170</v>
      </c>
      <c r="L74" s="125" t="s">
        <v>1148</v>
      </c>
      <c r="M74" s="180">
        <v>1</v>
      </c>
      <c r="N74" s="125" t="s">
        <v>27</v>
      </c>
      <c r="O74" s="125" t="s">
        <v>1148</v>
      </c>
      <c r="P74" s="80"/>
    </row>
    <row r="75" spans="1:16" s="7" customFormat="1" ht="24.75" customHeight="1" outlineLevel="1" x14ac:dyDescent="0.25">
      <c r="A75" s="143">
        <v>28</v>
      </c>
      <c r="B75" s="123" t="s">
        <v>2683</v>
      </c>
      <c r="C75" s="125" t="s">
        <v>31</v>
      </c>
      <c r="D75" s="122">
        <v>112</v>
      </c>
      <c r="E75" s="144">
        <v>41663</v>
      </c>
      <c r="F75" s="144">
        <v>42034</v>
      </c>
      <c r="G75" s="171">
        <f t="shared" si="2"/>
        <v>12.366666666666667</v>
      </c>
      <c r="H75" s="123" t="s">
        <v>2786</v>
      </c>
      <c r="I75" s="122" t="s">
        <v>163</v>
      </c>
      <c r="J75" s="122" t="s">
        <v>165</v>
      </c>
      <c r="K75" s="124">
        <v>1063282810</v>
      </c>
      <c r="L75" s="125" t="s">
        <v>1148</v>
      </c>
      <c r="M75" s="180">
        <v>1</v>
      </c>
      <c r="N75" s="125" t="s">
        <v>27</v>
      </c>
      <c r="O75" s="125" t="s">
        <v>1148</v>
      </c>
      <c r="P75" s="80"/>
    </row>
    <row r="76" spans="1:16" s="7" customFormat="1" ht="24.75" customHeight="1" outlineLevel="1" x14ac:dyDescent="0.25">
      <c r="A76" s="143">
        <v>29</v>
      </c>
      <c r="B76" s="123" t="s">
        <v>2683</v>
      </c>
      <c r="C76" s="125" t="s">
        <v>31</v>
      </c>
      <c r="D76" s="122" t="s">
        <v>2768</v>
      </c>
      <c r="E76" s="144">
        <v>43484</v>
      </c>
      <c r="F76" s="144">
        <v>43822</v>
      </c>
      <c r="G76" s="171">
        <f t="shared" si="2"/>
        <v>11.266666666666667</v>
      </c>
      <c r="H76" s="123" t="s">
        <v>2788</v>
      </c>
      <c r="I76" s="122" t="s">
        <v>163</v>
      </c>
      <c r="J76" s="122" t="s">
        <v>183</v>
      </c>
      <c r="K76" s="124">
        <v>500693197</v>
      </c>
      <c r="L76" s="125" t="s">
        <v>1148</v>
      </c>
      <c r="M76" s="180">
        <v>1</v>
      </c>
      <c r="N76" s="125" t="s">
        <v>2639</v>
      </c>
      <c r="O76" s="125" t="s">
        <v>1148</v>
      </c>
      <c r="P76" s="80"/>
    </row>
    <row r="77" spans="1:16" s="7" customFormat="1" ht="24.75" customHeight="1" outlineLevel="1" x14ac:dyDescent="0.25">
      <c r="A77" s="143">
        <v>30</v>
      </c>
      <c r="B77" s="123" t="s">
        <v>2683</v>
      </c>
      <c r="C77" s="125" t="s">
        <v>31</v>
      </c>
      <c r="D77" s="122" t="s">
        <v>2769</v>
      </c>
      <c r="E77" s="144">
        <v>43484</v>
      </c>
      <c r="F77" s="144">
        <v>43822</v>
      </c>
      <c r="G77" s="171">
        <f t="shared" si="2"/>
        <v>11.266666666666667</v>
      </c>
      <c r="H77" s="123" t="s">
        <v>2788</v>
      </c>
      <c r="I77" s="122" t="s">
        <v>163</v>
      </c>
      <c r="J77" s="122" t="s">
        <v>183</v>
      </c>
      <c r="K77" s="124">
        <v>582190022</v>
      </c>
      <c r="L77" s="125" t="s">
        <v>1148</v>
      </c>
      <c r="M77" s="180">
        <v>1</v>
      </c>
      <c r="N77" s="125" t="s">
        <v>27</v>
      </c>
      <c r="O77" s="125" t="s">
        <v>1148</v>
      </c>
      <c r="P77" s="80"/>
    </row>
    <row r="78" spans="1:16" s="7" customFormat="1" ht="24.75" customHeight="1" outlineLevel="1" x14ac:dyDescent="0.25">
      <c r="A78" s="143">
        <v>31</v>
      </c>
      <c r="B78" s="123" t="s">
        <v>2683</v>
      </c>
      <c r="C78" s="125" t="s">
        <v>31</v>
      </c>
      <c r="D78" s="122" t="s">
        <v>2770</v>
      </c>
      <c r="E78" s="144">
        <v>43405</v>
      </c>
      <c r="F78" s="144">
        <v>43441</v>
      </c>
      <c r="G78" s="171">
        <f t="shared" si="2"/>
        <v>1.2</v>
      </c>
      <c r="H78" s="123" t="s">
        <v>2788</v>
      </c>
      <c r="I78" s="122" t="s">
        <v>163</v>
      </c>
      <c r="J78" s="122" t="s">
        <v>183</v>
      </c>
      <c r="K78" s="124">
        <v>879109811</v>
      </c>
      <c r="L78" s="125" t="s">
        <v>1148</v>
      </c>
      <c r="M78" s="180">
        <v>1</v>
      </c>
      <c r="N78" s="125" t="s">
        <v>27</v>
      </c>
      <c r="O78" s="125" t="s">
        <v>1148</v>
      </c>
      <c r="P78" s="80"/>
    </row>
    <row r="79" spans="1:16" s="7" customFormat="1" ht="24.75" customHeight="1" outlineLevel="1" x14ac:dyDescent="0.25">
      <c r="A79" s="143">
        <v>32</v>
      </c>
      <c r="B79" s="123" t="s">
        <v>2683</v>
      </c>
      <c r="C79" s="125" t="s">
        <v>31</v>
      </c>
      <c r="D79" s="122" t="s">
        <v>2771</v>
      </c>
      <c r="E79" s="144">
        <v>43405</v>
      </c>
      <c r="F79" s="144">
        <v>43441</v>
      </c>
      <c r="G79" s="171">
        <f t="shared" si="2"/>
        <v>1.2</v>
      </c>
      <c r="H79" s="123" t="s">
        <v>2789</v>
      </c>
      <c r="I79" s="122" t="s">
        <v>163</v>
      </c>
      <c r="J79" s="122" t="s">
        <v>183</v>
      </c>
      <c r="K79" s="124">
        <v>121652505</v>
      </c>
      <c r="L79" s="125" t="s">
        <v>1148</v>
      </c>
      <c r="M79" s="180">
        <v>1</v>
      </c>
      <c r="N79" s="125" t="s">
        <v>27</v>
      </c>
      <c r="O79" s="125" t="s">
        <v>1148</v>
      </c>
      <c r="P79" s="80"/>
    </row>
    <row r="80" spans="1:16" s="7" customFormat="1" ht="24.75" customHeight="1" outlineLevel="1" x14ac:dyDescent="0.25">
      <c r="A80" s="143">
        <v>33</v>
      </c>
      <c r="B80" s="123" t="s">
        <v>2683</v>
      </c>
      <c r="C80" s="125" t="s">
        <v>31</v>
      </c>
      <c r="D80" s="122" t="s">
        <v>2772</v>
      </c>
      <c r="E80" s="144">
        <v>43040</v>
      </c>
      <c r="F80" s="144">
        <v>43404</v>
      </c>
      <c r="G80" s="171">
        <f t="shared" si="2"/>
        <v>12.133333333333333</v>
      </c>
      <c r="H80" s="123" t="s">
        <v>2789</v>
      </c>
      <c r="I80" s="122" t="s">
        <v>163</v>
      </c>
      <c r="J80" s="122" t="s">
        <v>183</v>
      </c>
      <c r="K80" s="124">
        <v>116003380</v>
      </c>
      <c r="L80" s="125" t="s">
        <v>1148</v>
      </c>
      <c r="M80" s="180">
        <v>1</v>
      </c>
      <c r="N80" s="125" t="s">
        <v>27</v>
      </c>
      <c r="O80" s="125" t="s">
        <v>1148</v>
      </c>
      <c r="P80" s="80"/>
    </row>
    <row r="81" spans="1:16" s="7" customFormat="1" ht="24.75" customHeight="1" outlineLevel="1" x14ac:dyDescent="0.25">
      <c r="A81" s="143">
        <v>34</v>
      </c>
      <c r="B81" s="123" t="s">
        <v>2683</v>
      </c>
      <c r="C81" s="125" t="s">
        <v>31</v>
      </c>
      <c r="D81" s="122" t="s">
        <v>2773</v>
      </c>
      <c r="E81" s="144">
        <v>43040</v>
      </c>
      <c r="F81" s="144">
        <v>43404</v>
      </c>
      <c r="G81" s="171">
        <f t="shared" si="2"/>
        <v>12.133333333333333</v>
      </c>
      <c r="H81" s="123" t="s">
        <v>2789</v>
      </c>
      <c r="I81" s="122" t="s">
        <v>163</v>
      </c>
      <c r="J81" s="122" t="s">
        <v>183</v>
      </c>
      <c r="K81" s="124">
        <v>204523061</v>
      </c>
      <c r="L81" s="125" t="s">
        <v>1148</v>
      </c>
      <c r="M81" s="180">
        <v>1</v>
      </c>
      <c r="N81" s="125" t="s">
        <v>27</v>
      </c>
      <c r="O81" s="125" t="s">
        <v>1148</v>
      </c>
      <c r="P81" s="80"/>
    </row>
    <row r="82" spans="1:16" s="7" customFormat="1" ht="24.75" customHeight="1" outlineLevel="1" x14ac:dyDescent="0.25">
      <c r="A82" s="143">
        <v>35</v>
      </c>
      <c r="B82" s="123" t="s">
        <v>2683</v>
      </c>
      <c r="C82" s="125" t="s">
        <v>31</v>
      </c>
      <c r="D82" s="122" t="s">
        <v>2774</v>
      </c>
      <c r="E82" s="144">
        <v>42398</v>
      </c>
      <c r="F82" s="144">
        <v>42674</v>
      </c>
      <c r="G82" s="171">
        <f t="shared" si="1"/>
        <v>9.1999999999999993</v>
      </c>
      <c r="H82" s="123" t="s">
        <v>2790</v>
      </c>
      <c r="I82" s="122" t="s">
        <v>163</v>
      </c>
      <c r="J82" s="122" t="s">
        <v>165</v>
      </c>
      <c r="K82" s="124">
        <v>115973180</v>
      </c>
      <c r="L82" s="125" t="s">
        <v>1148</v>
      </c>
      <c r="M82" s="180">
        <v>1</v>
      </c>
      <c r="N82" s="125" t="s">
        <v>27</v>
      </c>
      <c r="O82" s="125" t="s">
        <v>1148</v>
      </c>
      <c r="P82" s="80"/>
    </row>
    <row r="83" spans="1:16" s="7" customFormat="1" ht="24.75" customHeight="1" outlineLevel="1" x14ac:dyDescent="0.25">
      <c r="A83" s="143">
        <v>36</v>
      </c>
      <c r="B83" s="123" t="s">
        <v>2683</v>
      </c>
      <c r="C83" s="125" t="s">
        <v>31</v>
      </c>
      <c r="D83" s="122" t="s">
        <v>2775</v>
      </c>
      <c r="E83" s="144">
        <v>42401</v>
      </c>
      <c r="F83" s="144">
        <v>42674</v>
      </c>
      <c r="G83" s="171">
        <f t="shared" si="1"/>
        <v>9.1</v>
      </c>
      <c r="H83" s="123" t="s">
        <v>2790</v>
      </c>
      <c r="I83" s="122" t="s">
        <v>208</v>
      </c>
      <c r="J83" s="122" t="s">
        <v>165</v>
      </c>
      <c r="K83" s="124">
        <v>204393141</v>
      </c>
      <c r="L83" s="125" t="s">
        <v>1148</v>
      </c>
      <c r="M83" s="180">
        <v>1</v>
      </c>
      <c r="N83" s="125" t="s">
        <v>27</v>
      </c>
      <c r="O83" s="125" t="s">
        <v>1148</v>
      </c>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v>202</v>
      </c>
      <c r="E114" s="144">
        <v>43885</v>
      </c>
      <c r="F114" s="144">
        <v>44196</v>
      </c>
      <c r="G114" s="171">
        <f>IF(AND(E114&lt;&gt;"",F114&lt;&gt;""),((F114-E114)/30),"")</f>
        <v>10.366666666666667</v>
      </c>
      <c r="H114" s="123" t="s">
        <v>2792</v>
      </c>
      <c r="I114" s="122" t="s">
        <v>208</v>
      </c>
      <c r="J114" s="122" t="s">
        <v>249</v>
      </c>
      <c r="K114" s="124">
        <v>4049971959</v>
      </c>
      <c r="L114" s="101">
        <f>+IF(AND(K114&gt;0,O114="Ejecución"),(K114/877802)*Tabla286[[#This Row],[% participación]],IF(AND(K114&gt;0,O114&lt;&gt;"Ejecución"),"-",""))</f>
        <v>4613.7647886425411</v>
      </c>
      <c r="M114" s="125" t="s">
        <v>1148</v>
      </c>
      <c r="N114" s="180">
        <v>1</v>
      </c>
      <c r="O114" s="176" t="s">
        <v>1150</v>
      </c>
      <c r="P114" s="79"/>
    </row>
    <row r="115" spans="1:16" s="6" customFormat="1" ht="24.75" customHeight="1" x14ac:dyDescent="0.25">
      <c r="A115" s="142">
        <v>2</v>
      </c>
      <c r="B115" s="174" t="s">
        <v>2671</v>
      </c>
      <c r="C115" s="175" t="s">
        <v>31</v>
      </c>
      <c r="D115" s="122" t="s">
        <v>2791</v>
      </c>
      <c r="E115" s="144">
        <v>44177</v>
      </c>
      <c r="F115" s="144">
        <v>44773</v>
      </c>
      <c r="G115" s="171">
        <f t="shared" ref="G115:G158" si="3">IF(AND(E115&lt;&gt;"",F115&lt;&gt;""),((F115-E115)/30),"")</f>
        <v>19.866666666666667</v>
      </c>
      <c r="H115" s="123" t="s">
        <v>2793</v>
      </c>
      <c r="I115" s="122" t="s">
        <v>220</v>
      </c>
      <c r="J115" s="122" t="s">
        <v>497</v>
      </c>
      <c r="K115" s="68">
        <v>9379075085</v>
      </c>
      <c r="L115" s="101">
        <f>+IF(AND(K115&gt;0,O115="Ejecución"),(K115/877802)*Tabla286[[#This Row],[% participación]],IF(AND(K115&gt;0,O115&lt;&gt;"Ejecución"),"-",""))</f>
        <v>10684.727404357702</v>
      </c>
      <c r="M115" s="125" t="s">
        <v>26</v>
      </c>
      <c r="N115" s="180">
        <v>1</v>
      </c>
      <c r="O115" s="176" t="s">
        <v>1150</v>
      </c>
      <c r="P115" s="79"/>
    </row>
    <row r="116" spans="1:16" s="6" customFormat="1" ht="24.75" customHeight="1" x14ac:dyDescent="0.25">
      <c r="A116" s="142">
        <v>3</v>
      </c>
      <c r="B116" s="174" t="s">
        <v>2671</v>
      </c>
      <c r="C116" s="175" t="s">
        <v>31</v>
      </c>
      <c r="D116" s="122">
        <v>456</v>
      </c>
      <c r="E116" s="144">
        <v>44180</v>
      </c>
      <c r="F116" s="144">
        <v>44773</v>
      </c>
      <c r="G116" s="171">
        <f t="shared" si="3"/>
        <v>19.766666666666666</v>
      </c>
      <c r="H116" s="123" t="s">
        <v>2776</v>
      </c>
      <c r="I116" s="122" t="s">
        <v>163</v>
      </c>
      <c r="J116" s="122" t="s">
        <v>165</v>
      </c>
      <c r="K116" s="68">
        <v>4475361620</v>
      </c>
      <c r="L116" s="101">
        <f>+IF(AND(K116&gt;0,O116="Ejecución"),(K116/877802)*Tabla286[[#This Row],[% participación]],IF(AND(K116&gt;0,O116&lt;&gt;"Ejecución"),"-",""))</f>
        <v>5098.3725487068841</v>
      </c>
      <c r="M116" s="125" t="s">
        <v>1148</v>
      </c>
      <c r="N116" s="180">
        <v>1</v>
      </c>
      <c r="O116" s="176" t="s">
        <v>1150</v>
      </c>
      <c r="P116" s="79"/>
    </row>
    <row r="117" spans="1:16" s="6" customFormat="1" ht="24.75" customHeight="1" outlineLevel="1" x14ac:dyDescent="0.25">
      <c r="A117" s="142">
        <v>4</v>
      </c>
      <c r="B117" s="174" t="s">
        <v>2671</v>
      </c>
      <c r="C117" s="175" t="s">
        <v>31</v>
      </c>
      <c r="D117" s="122">
        <v>147</v>
      </c>
      <c r="E117" s="144">
        <v>43879</v>
      </c>
      <c r="F117" s="144">
        <v>44196</v>
      </c>
      <c r="G117" s="171">
        <f t="shared" si="3"/>
        <v>10.566666666666666</v>
      </c>
      <c r="H117" s="123" t="s">
        <v>2794</v>
      </c>
      <c r="I117" s="122" t="s">
        <v>163</v>
      </c>
      <c r="J117" s="122" t="s">
        <v>165</v>
      </c>
      <c r="K117" s="68">
        <v>3502645109</v>
      </c>
      <c r="L117" s="101">
        <f>+IF(AND(K117&gt;0,O117="Ejecución"),(K117/877802)*Tabla286[[#This Row],[% participación]],IF(AND(K117&gt;0,O117&lt;&gt;"Ejecución"),"-",""))</f>
        <v>3990.2450769080042</v>
      </c>
      <c r="M117" s="125" t="s">
        <v>1148</v>
      </c>
      <c r="N117" s="180">
        <v>1</v>
      </c>
      <c r="O117" s="176" t="s">
        <v>1150</v>
      </c>
      <c r="P117" s="79"/>
    </row>
    <row r="118" spans="1:16" s="7" customFormat="1" ht="24.75" customHeight="1" outlineLevel="1" x14ac:dyDescent="0.25">
      <c r="A118" s="143">
        <v>5</v>
      </c>
      <c r="B118" s="174" t="s">
        <v>2671</v>
      </c>
      <c r="C118" s="175" t="s">
        <v>31</v>
      </c>
      <c r="D118" s="122">
        <v>143</v>
      </c>
      <c r="E118" s="144">
        <v>43879</v>
      </c>
      <c r="F118" s="144">
        <v>44196</v>
      </c>
      <c r="G118" s="171">
        <f t="shared" si="3"/>
        <v>10.566666666666666</v>
      </c>
      <c r="H118" s="123" t="s">
        <v>2794</v>
      </c>
      <c r="I118" s="122" t="s">
        <v>163</v>
      </c>
      <c r="J118" s="122" t="s">
        <v>183</v>
      </c>
      <c r="K118" s="68">
        <v>1666416442</v>
      </c>
      <c r="L118" s="101">
        <f>+IF(AND(K118&gt;0,O118="Ejecución"),(K118/877802)*Tabla286[[#This Row],[% participación]],IF(AND(K118&gt;0,O118&lt;&gt;"Ejecución"),"-",""))</f>
        <v>1898.3967250017658</v>
      </c>
      <c r="M118" s="125" t="s">
        <v>1148</v>
      </c>
      <c r="N118" s="180">
        <v>1</v>
      </c>
      <c r="O118" s="176" t="s">
        <v>1150</v>
      </c>
      <c r="P118" s="80"/>
    </row>
    <row r="119" spans="1:16" s="7" customFormat="1" ht="24.75" customHeight="1" outlineLevel="1" x14ac:dyDescent="0.25">
      <c r="A119" s="143">
        <v>6</v>
      </c>
      <c r="B119" s="174" t="s">
        <v>2671</v>
      </c>
      <c r="C119" s="175" t="s">
        <v>31</v>
      </c>
      <c r="D119" s="122">
        <v>170</v>
      </c>
      <c r="E119" s="144">
        <v>43882</v>
      </c>
      <c r="F119" s="144">
        <v>44196</v>
      </c>
      <c r="G119" s="171">
        <f t="shared" si="3"/>
        <v>10.466666666666667</v>
      </c>
      <c r="H119" s="123" t="s">
        <v>2795</v>
      </c>
      <c r="I119" s="122" t="s">
        <v>163</v>
      </c>
      <c r="J119" s="122" t="s">
        <v>177</v>
      </c>
      <c r="K119" s="68">
        <v>1699215732</v>
      </c>
      <c r="L119" s="101">
        <f>+IF(AND(K119&gt;0,O119="Ejecución"),(K119/877802)*Tabla286[[#This Row],[% participación]],IF(AND(K119&gt;0,O119&lt;&gt;"Ejecución"),"-",""))</f>
        <v>1935.7619736569295</v>
      </c>
      <c r="M119" s="125" t="s">
        <v>1148</v>
      </c>
      <c r="N119" s="180">
        <v>1</v>
      </c>
      <c r="O119" s="176" t="s">
        <v>1150</v>
      </c>
      <c r="P119" s="80"/>
    </row>
    <row r="120" spans="1:16" s="7" customFormat="1" ht="24.75" customHeight="1" outlineLevel="1" x14ac:dyDescent="0.25">
      <c r="A120" s="143">
        <v>7</v>
      </c>
      <c r="B120" s="174" t="s">
        <v>2671</v>
      </c>
      <c r="C120" s="175" t="s">
        <v>31</v>
      </c>
      <c r="D120" s="122">
        <v>149</v>
      </c>
      <c r="E120" s="144">
        <v>43879</v>
      </c>
      <c r="F120" s="144">
        <v>44196</v>
      </c>
      <c r="G120" s="171">
        <f t="shared" si="3"/>
        <v>10.566666666666666</v>
      </c>
      <c r="H120" s="123" t="s">
        <v>2794</v>
      </c>
      <c r="I120" s="122" t="s">
        <v>163</v>
      </c>
      <c r="J120" s="122" t="s">
        <v>174</v>
      </c>
      <c r="K120" s="68">
        <v>570668652</v>
      </c>
      <c r="L120" s="101">
        <f>+IF(AND(K120&gt;0,O120="Ejecución"),(K120/877802)*Tabla286[[#This Row],[% participación]],IF(AND(K120&gt;0,O120&lt;&gt;"Ejecución"),"-",""))</f>
        <v>650.1109042813755</v>
      </c>
      <c r="M120" s="125" t="s">
        <v>1148</v>
      </c>
      <c r="N120" s="180">
        <v>1</v>
      </c>
      <c r="O120" s="176" t="s">
        <v>1150</v>
      </c>
      <c r="P120" s="80"/>
    </row>
    <row r="121" spans="1:16" s="7" customFormat="1" ht="24.75" customHeight="1" outlineLevel="1" x14ac:dyDescent="0.25">
      <c r="A121" s="143">
        <v>8</v>
      </c>
      <c r="B121" s="174" t="s">
        <v>2671</v>
      </c>
      <c r="C121" s="175" t="s">
        <v>31</v>
      </c>
      <c r="D121" s="122">
        <v>141</v>
      </c>
      <c r="E121" s="144">
        <v>43878</v>
      </c>
      <c r="F121" s="144">
        <v>44196</v>
      </c>
      <c r="G121" s="171">
        <f t="shared" si="3"/>
        <v>10.6</v>
      </c>
      <c r="H121" s="120" t="s">
        <v>2794</v>
      </c>
      <c r="I121" s="122" t="s">
        <v>163</v>
      </c>
      <c r="J121" s="122" t="s">
        <v>165</v>
      </c>
      <c r="K121" s="68">
        <v>3117330248</v>
      </c>
      <c r="L121" s="101">
        <f>+IF(AND(K121&gt;0,O121="Ejecución"),(K121/877802)*Tabla286[[#This Row],[% participación]],IF(AND(K121&gt;0,O121&lt;&gt;"Ejecución"),"-",""))</f>
        <v>3551.2908924791695</v>
      </c>
      <c r="M121" s="125" t="s">
        <v>1148</v>
      </c>
      <c r="N121" s="180">
        <v>1</v>
      </c>
      <c r="O121" s="176" t="s">
        <v>1150</v>
      </c>
      <c r="P121" s="80"/>
    </row>
    <row r="122" spans="1:16" s="7" customFormat="1" ht="24.75" customHeight="1" outlineLevel="1" x14ac:dyDescent="0.25">
      <c r="A122" s="143">
        <v>9</v>
      </c>
      <c r="B122" s="174" t="s">
        <v>2671</v>
      </c>
      <c r="C122" s="175" t="s">
        <v>31</v>
      </c>
      <c r="D122" s="122">
        <v>146</v>
      </c>
      <c r="E122" s="144">
        <v>43879</v>
      </c>
      <c r="F122" s="144">
        <v>44196</v>
      </c>
      <c r="G122" s="171">
        <f t="shared" si="3"/>
        <v>10.566666666666666</v>
      </c>
      <c r="H122" s="123" t="s">
        <v>2794</v>
      </c>
      <c r="I122" s="122" t="s">
        <v>163</v>
      </c>
      <c r="J122" s="122" t="s">
        <v>170</v>
      </c>
      <c r="K122" s="68">
        <v>498772840</v>
      </c>
      <c r="L122" s="101">
        <f>+IF(AND(K122&gt;0,O122="Ejecución"),(K122/877802)*Tabla286[[#This Row],[% participación]],IF(AND(K122&gt;0,O122&lt;&gt;"Ejecución"),"-",""))</f>
        <v>568.20654316121409</v>
      </c>
      <c r="M122" s="125" t="s">
        <v>1148</v>
      </c>
      <c r="N122" s="180">
        <v>1</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ref="N116:N158" si="4">+IF(M123="No",1,IF(M123="Si","Ingrese %",""))</f>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t="s">
        <v>1148</v>
      </c>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t="s">
        <v>26</v>
      </c>
      <c r="E165" s="8"/>
      <c r="F165" s="5"/>
      <c r="G165" s="108" t="s">
        <v>26</v>
      </c>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4"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3"/>
      <c r="S175" s="19"/>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63" t="s">
        <v>2623</v>
      </c>
      <c r="S176" s="19"/>
      <c r="T176" s="19"/>
      <c r="U176" s="19"/>
      <c r="V176" s="19"/>
      <c r="W176" s="19"/>
      <c r="X176" s="19"/>
      <c r="Y176" s="19"/>
      <c r="Z176" s="19"/>
      <c r="AA176" s="19"/>
      <c r="AB176" s="19"/>
    </row>
    <row r="177" spans="1:28" ht="23.25" x14ac:dyDescent="0.25">
      <c r="A177" s="9"/>
      <c r="B177" s="247" t="s">
        <v>2670</v>
      </c>
      <c r="C177" s="247"/>
      <c r="D177" s="247"/>
      <c r="E177" s="24">
        <v>0.02</v>
      </c>
      <c r="F177" s="177">
        <v>0.01</v>
      </c>
      <c r="G177" s="178">
        <f>IF(F177&gt;0,SUM(E177+F177),"")</f>
        <v>0.03</v>
      </c>
      <c r="H177" s="5"/>
      <c r="I177" s="244" t="s">
        <v>2674</v>
      </c>
      <c r="J177" s="245"/>
      <c r="K177" s="245"/>
      <c r="L177" s="246"/>
      <c r="M177" s="177">
        <v>0.03</v>
      </c>
      <c r="O177" s="8"/>
      <c r="Q177" s="19"/>
      <c r="R177" s="178">
        <f>IF(M177&gt;0,SUM(L177+M177),"")</f>
        <v>0.03</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0.03</v>
      </c>
      <c r="D183" s="168" t="s">
        <v>2633</v>
      </c>
      <c r="E183" s="95">
        <f>+(C183*SUM(K20:K35))</f>
        <v>28644275.459999997</v>
      </c>
      <c r="F183" s="93"/>
      <c r="G183" s="94"/>
      <c r="H183" s="89"/>
      <c r="I183" s="91" t="s">
        <v>2632</v>
      </c>
      <c r="J183" s="183">
        <f>M177</f>
        <v>0.03</v>
      </c>
      <c r="K183" s="248" t="s">
        <v>2633</v>
      </c>
      <c r="L183" s="248"/>
      <c r="M183" s="95">
        <f>+J183*K20</f>
        <v>28644275.459999997</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t="s">
        <v>2759</v>
      </c>
      <c r="J209" s="27" t="s">
        <v>2627</v>
      </c>
      <c r="K209" s="147" t="s">
        <v>2759</v>
      </c>
      <c r="L209" s="21"/>
      <c r="M209" s="21"/>
      <c r="N209" s="21"/>
      <c r="O209" s="8"/>
    </row>
    <row r="210" spans="1:15" x14ac:dyDescent="0.25">
      <c r="A210" s="9"/>
      <c r="B210" s="27" t="s">
        <v>2624</v>
      </c>
      <c r="C210" s="146" t="s">
        <v>2758</v>
      </c>
      <c r="D210" s="21"/>
      <c r="G210" s="27" t="s">
        <v>2626</v>
      </c>
      <c r="H210" s="147" t="s">
        <v>2760</v>
      </c>
      <c r="J210" s="27" t="s">
        <v>2628</v>
      </c>
      <c r="K210" s="146" t="s">
        <v>2760</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6" t="str">
        <f>HYPERLINK("#Integrante_4!A109","CAPACIDAD RESIDUAL")</f>
        <v>CAPACIDAD RESIDUAL</v>
      </c>
      <c r="F8" s="267"/>
      <c r="G8" s="268"/>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6" t="str">
        <f>HYPERLINK("#Integrante_4!A162","TALENTO HUMANO")</f>
        <v>TALENTO HUMANO</v>
      </c>
      <c r="F9" s="267"/>
      <c r="G9" s="268"/>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6" t="str">
        <f>HYPERLINK("#Integrante_4!F162","INFRAESTRUCTURA")</f>
        <v>INFRAESTRUCTURA</v>
      </c>
      <c r="F10" s="267"/>
      <c r="G10" s="268"/>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44194.845972569441</v>
      </c>
      <c r="W20" s="106">
        <f ca="1">NOW()</f>
        <v>44194.845972569441</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0"/>
    </row>
    <row r="108" spans="1:16" ht="29.45" customHeight="1" thickBot="1" x14ac:dyDescent="0.3">
      <c r="O108" s="184"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3"/>
      <c r="S177" s="19"/>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63" t="s">
        <v>2623</v>
      </c>
      <c r="S178" s="19"/>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2674</v>
      </c>
      <c r="J179" s="245"/>
      <c r="K179" s="245"/>
      <c r="L179" s="246"/>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8" t="s">
        <v>2633</v>
      </c>
      <c r="L185" s="248"/>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6" t="str">
        <f>HYPERLINK("#Integrante_5!A109","CAPACIDAD RESIDUAL")</f>
        <v>CAPACIDAD RESIDUAL</v>
      </c>
      <c r="F8" s="267"/>
      <c r="G8" s="268"/>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6" t="str">
        <f>HYPERLINK("#Integrante_5!A162","TALENTO HUMANO")</f>
        <v>TALENTO HUMANO</v>
      </c>
      <c r="F9" s="267"/>
      <c r="G9" s="268"/>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6" t="str">
        <f>HYPERLINK("#Integrante_5!F162","INFRAESTRUCTURA")</f>
        <v>INFRAESTRUCTURA</v>
      </c>
      <c r="F10" s="267"/>
      <c r="G10" s="268"/>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44194.845972569441</v>
      </c>
      <c r="W20" s="106">
        <f ca="1">NOW()</f>
        <v>44194.845972569441</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4"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3"/>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9"/>
      <c r="S176" s="163" t="s">
        <v>2623</v>
      </c>
      <c r="T176" s="19"/>
      <c r="U176" s="19"/>
      <c r="V176" s="19"/>
      <c r="W176" s="19"/>
      <c r="X176" s="19"/>
      <c r="Y176" s="19"/>
      <c r="Z176" s="19"/>
      <c r="AA176" s="19"/>
      <c r="AB176" s="19"/>
    </row>
    <row r="177" spans="1:28" ht="23.25" x14ac:dyDescent="0.25">
      <c r="A177" s="9"/>
      <c r="B177" s="247" t="s">
        <v>2670</v>
      </c>
      <c r="C177" s="247"/>
      <c r="D177" s="247"/>
      <c r="E177" s="24">
        <v>0.02</v>
      </c>
      <c r="F177" s="177"/>
      <c r="G177" s="178" t="str">
        <f>IF(F177&gt;0,SUM(E177+F177),"")</f>
        <v/>
      </c>
      <c r="H177" s="5"/>
      <c r="I177" s="244" t="s">
        <v>2672</v>
      </c>
      <c r="J177" s="245"/>
      <c r="K177" s="245"/>
      <c r="L177" s="246"/>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8" t="s">
        <v>2633</v>
      </c>
      <c r="L183" s="248"/>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44194.845972569441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6" t="str">
        <f>HYPERLINK("#Integrante_6!A109","CAPACIDAD RESIDUAL")</f>
        <v>CAPACIDAD RESIDUAL</v>
      </c>
      <c r="F8" s="267"/>
      <c r="G8" s="268"/>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6" t="str">
        <f>HYPERLINK("#Integrante_6!A162","TALENTO HUMANO")</f>
        <v>TALENTO HUMANO</v>
      </c>
      <c r="F9" s="267"/>
      <c r="G9" s="268"/>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6" t="str">
        <f>HYPERLINK("#Integrante_6!F162","INFRAESTRUCTURA")</f>
        <v>INFRAESTRUCTURA</v>
      </c>
      <c r="F10" s="267"/>
      <c r="G10" s="268"/>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44194.845972569441</v>
      </c>
      <c r="W20" s="106">
        <f ca="1">NOW()</f>
        <v>44194.845972569441</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75" t="str">
        <f t="shared" si="1"/>
        <v/>
      </c>
      <c r="H107" s="123"/>
      <c r="I107" s="122"/>
      <c r="J107" s="122"/>
      <c r="K107" s="124"/>
      <c r="L107" s="125"/>
      <c r="M107" s="118"/>
      <c r="N107" s="125"/>
      <c r="O107" s="125"/>
      <c r="P107" s="80"/>
    </row>
    <row r="108" spans="1:16" ht="29.45" customHeight="1" thickBot="1" x14ac:dyDescent="0.3">
      <c r="O108" s="184"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2672</v>
      </c>
      <c r="J179" s="245"/>
      <c r="K179" s="245"/>
      <c r="L179" s="246"/>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8" t="s">
        <v>2633</v>
      </c>
      <c r="L185" s="248"/>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2020-12-30T01:19:41Z</cp:lastPrinted>
  <dcterms:created xsi:type="dcterms:W3CDTF">2020-10-14T21:57:42Z</dcterms:created>
  <dcterms:modified xsi:type="dcterms:W3CDTF">2020-12-30T01:20:53Z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