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UNION TEMPORAL NUEVO COMINEZO\"/>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<sst xmlns="http://schemas.openxmlformats.org/spreadsheetml/2006/main" count="4607" uniqueCount="2724">
  <si>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</si>
  <si>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</si>
  <si>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</si>
  <si>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</si>
  <si>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</si>
  <si>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</si>
  <si>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</si>
  <si>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</si>
  <si>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</si>
  <si>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</si>
  <si>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</si>
  <si>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</si>
  <si>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</si>
  <si>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</si>
  <si>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</si>
  <si>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</si>
  <si>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</si>
  <si>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</si>
  <si>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</si>
  <si>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</si>
  <si>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</si>
  <si>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</si>
  <si>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</si>
  <si>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</si>
  <si>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</si>
  <si>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</si>
  <si>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</si>
  <si>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</si>
  <si>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</si>
  <si>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</si>
  <si>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</si>
  <si>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</si>
  <si>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</si>
  <si>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</si>
  <si>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</si>
  <si>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</si>
  <si>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</si>
  <si>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</si>
  <si>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</si>
  <si>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</si>
  <si>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</si>
  <si>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</si>
  <si>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</si>
  <si>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</si>
  <si>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</si>
  <si>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</si>
  <si>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</si>
  <si>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</si>
  <si>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</si>
  <si>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</si>
  <si>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</si>
  <si>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</si>
  <si>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</si>
  <si>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</si>
  <si>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</si>
  <si>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</si>
  <si>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</si>
  <si>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</si>
  <si>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</si>
  <si>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</si>
  <si>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</si>
  <si>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</si>
  <si>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</si>
  <si>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</si>
  <si>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</si>
  <si>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</si>
  <si>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</si>
  <si>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</si>
  <si>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</si>
  <si>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</si>
  <si>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</si>
  <si>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</si>
  <si>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</si>
  <si>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</si>
  <si>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</si>
  <si>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</si>
  <si>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</si>
  <si>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</si>
  <si>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</si>
  <si>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</si>
  <si>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</si>
  <si>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</si>
  <si>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</si>
  <si>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</si>
  <si>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</si>
  <si>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</si>
  <si>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</si>
  <si>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</si>
  <si>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</si>
  <si>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</si>
  <si>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</si>
  <si>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</si>
  <si>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</si>
  <si>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</si>
  <si>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</si>
  <si>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</si>
  <si>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</si>
  <si>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</si>
  <si>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</si>
  <si>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</si>
  <si>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</si>
  <si>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</si>
  <si>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</si>
  <si>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</si>
  <si>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</si>
  <si>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</si>
  <si>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</si>
  <si>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</si>
  <si>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</si>
  <si>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</si>
  <si>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</si>
  <si>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</si>
  <si>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</si>
  <si>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</si>
  <si>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</si>
  <si>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</si>
  <si>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</si>
  <si>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</si>
  <si>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</si>
  <si>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</si>
  <si>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</si>
  <si>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</si>
  <si>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</si>
  <si>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</si>
  <si>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</si>
  <si>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</si>
  <si>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</si>
  <si>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</si>
  <si>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</si>
  <si>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</si>
  <si>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</si>
  <si>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</si>
  <si>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</si>
  <si>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</si>
  <si>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</si>
  <si>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</si>
  <si>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</si>
  <si>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</si>
  <si>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</si>
  <si>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</si>
  <si>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</si>
  <si>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</si>
  <si>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</si>
  <si>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</si>
  <si>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</si>
  <si>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</si>
  <si>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</si>
  <si>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</si>
  <si>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</si>
  <si>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</si>
  <si>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</si>
  <si>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</si>
  <si>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</si>
  <si>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</si>
  <si>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</si>
  <si>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</si>
  <si>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</si>
  <si>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</si>
  <si>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</si>
  <si>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</si>
  <si>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</si>
  <si>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</si>
  <si>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</si>
  <si>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</si>
  <si>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</si>
  <si>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</si>
  <si>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</si>
  <si>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</si>
  <si>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</si>
  <si>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</si>
  <si>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</si>
  <si>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</si>
  <si>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</si>
  <si>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</si>
  <si>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</si>
  <si>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</si>
  <si>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</si>
  <si>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</si>
  <si>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</si>
  <si>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</si>
  <si>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</si>
  <si>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</si>
  <si>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</si>
  <si>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</si>
  <si>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</si>
  <si>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</si>
  <si>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</si>
  <si>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</si>
  <si>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</si>
  <si>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</si>
  <si>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</si>
  <si>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</si>
  <si>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</si>
  <si>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</si>
  <si>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</si>
  <si>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</si>
  <si>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</si>
  <si>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</si>
  <si>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</si>
  <si>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</si>
  <si>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</si>
  <si>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</si>
  <si>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</si>
  <si>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</si>
  <si>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</si>
  <si>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</si>
  <si>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</si>
  <si>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</si>
  <si>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</si>
  <si>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</si>
  <si>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</si>
  <si>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</si>
  <si>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</si>
  <si>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</si>
  <si>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</si>
  <si>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</si>
  <si>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</si>
  <si>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</si>
  <si>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</si>
  <si>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</si>
  <si>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</si>
  <si>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</si>
  <si>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</si>
  <si>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</si>
  <si>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</si>
  <si>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</si>
  <si>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</si>
  <si>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</si>
  <si>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</si>
  <si>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</si>
  <si>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</si>
  <si>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</si>
  <si>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</si>
  <si>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</si>
  <si>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</si>
  <si>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</si>
  <si>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</si>
  <si>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</si>
  <si>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</si>
  <si>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</si>
  <si>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</si>
  <si>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</si>
  <si>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</si>
  <si>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</si>
  <si>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</si>
  <si>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</si>
  <si>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</si>
  <si>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</si>
  <si>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</si>
  <si>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</si>
  <si>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</si>
  <si>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</si>
  <si>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</si>
  <si>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</si>
  <si>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</si>
  <si>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</si>
  <si>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</si>
  <si>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</si>
  <si>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</si>
  <si>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</si>
  <si>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</si>
  <si>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</si>
  <si>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</si>
  <si>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</si>
  <si>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</si>
  <si>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</si>
  <si>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</si>
  <si>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</si>
  <si>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</si>
  <si>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</si>
  <si>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</si>
  <si>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</si>
  <si>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</si>
  <si>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</si>
  <si>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</si>
  <si>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</si>
  <si>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</si>
  <si>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</si>
  <si>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</si>
  <si>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</si>
  <si>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</si>
  <si>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</si>
  <si>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</si>
  <si>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</si>
  <si>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</si>
  <si>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</si>
  <si>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</si>
  <si>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</si>
  <si>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</si>
  <si>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</si>
  <si>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</si>
  <si>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</si>
  <si>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</si>
  <si>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</si>
  <si>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</si>
  <si>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</si>
  <si>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</si>
  <si>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</si>
  <si>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</si>
  <si>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</si>
  <si>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</si>
  <si>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</si>
  <si>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</si>
  <si>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</si>
  <si>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</si>
  <si>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</si>
  <si>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</si>
  <si>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</si>
  <si>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</si>
  <si>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</si>
  <si>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</si>
  <si>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</si>
  <si>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</si>
  <si>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</si>
  <si>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</si>
  <si>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</si>
  <si>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</si>
  <si>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</si>
  <si>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</si>
  <si>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</si>
  <si>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</si>
  <si>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</si>
  <si>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</si>
  <si>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</si>
  <si>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</si>
  <si>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</si>
  <si>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</si>
  <si>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</si>
  <si>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</si>
  <si>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</si>
  <si>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</si>
  <si>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</si>
  <si>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</si>
  <si>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</si>
  <si>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</si>
  <si>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</si>
  <si>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</si>
  <si>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</si>
  <si>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</si>
  <si>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</si>
  <si>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</si>
  <si>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</si>
  <si>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</si>
  <si>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</si>
  <si>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</si>
  <si>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</si>
  <si>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</si>
  <si>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</si>
  <si>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</si>
  <si>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</si>
  <si>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</si>
  <si>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</si>
  <si>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</si>
  <si>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</si>
  <si>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</si>
  <si>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</si>
  <si>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</si>
  <si>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</si>
  <si>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</si>
  <si>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</si>
  <si>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</si>
  <si>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</si>
  <si>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</si>
  <si>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</si>
  <si>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</si>
  <si>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</si>
  <si>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</si>
  <si>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</si>
  <si>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</si>
  <si>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</si>
  <si>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</si>
  <si>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</si>
  <si>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</si>
  <si>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</si>
  <si>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</si>
  <si>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</si>
  <si>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</si>
  <si>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</si>
  <si>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</si>
  <si>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</si>
  <si>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</si>
  <si>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</si>
  <si>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</si>
  <si>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</si>
  <si>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</si>
  <si>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</si>
  <si>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</si>
  <si>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</si>
  <si>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</si>
  <si>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</si>
  <si>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</si>
  <si>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</si>
  <si>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</si>
  <si>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</si>
  <si>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</si>
  <si>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</si>
  <si>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</si>
  <si>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</si>
  <si>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</si>
  <si>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</si>
  <si>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</si>
  <si>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</si>
  <si>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</si>
  <si>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</si>
  <si>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</si>
  <si>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</si>
  <si>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</si>
  <si>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</si>
  <si>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</si>
  <si>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</si>
  <si>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</si>
  <si>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</si>
  <si>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</si>
  <si>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</si>
  <si>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</si>
  <si>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</si>
  <si>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</si>
  <si>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</si>
  <si>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</si>
  <si>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</si>
  <si>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</si>
  <si>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</si>
  <si>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</si>
  <si>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</si>
  <si>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</si>
  <si>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</si>
  <si>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</si>
  <si>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</si>
  <si>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</si>
  <si>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</si>
  <si>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</si>
  <si>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</si>
  <si>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</si>
  <si>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</si>
  <si>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</si>
  <si>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</si>
  <si>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</si>
  <si>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</si>
  <si>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</si>
  <si>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</si>
  <si>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</si>
  <si>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</si>
  <si>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</si>
  <si>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</si>
  <si>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</si>
  <si>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</si>
  <si>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</si>
  <si>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</si>
  <si>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</si>
  <si>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</si>
  <si>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</si>
  <si>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</si>
  <si>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</si>
  <si>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</si>
  <si>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</si>
  <si>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</si>
  <si>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</si>
  <si>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</si>
  <si>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</si>
  <si>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</si>
  <si>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</si>
  <si>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</si>
  <si>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</si>
  <si>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</si>
  <si>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</si>
  <si>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</si>
  <si>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</si>
  <si>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</si>
  <si>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</si>
  <si>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</si>
  <si>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</si>
  <si>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</si>
  <si>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</si>
  <si>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</si>
  <si>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</si>
  <si>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</si>
  <si>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</si>
  <si>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</si>
  <si>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</si>
  <si>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</si>
  <si>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</si>
  <si>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</si>
  <si>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</si>
  <si>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</si>
  <si>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</si>
  <si>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</si>
  <si>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</si>
  <si>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</si>
  <si>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</si>
  <si>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</si>
  <si>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</si>
  <si>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</si>
  <si>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</si>
  <si>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</si>
  <si>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</si>
  <si>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</si>
  <si>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</si>
  <si>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</si>
  <si>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</si>
  <si>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</si>
  <si>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</si>
  <si>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</si>
  <si>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</si>
  <si>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</si>
  <si>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</si>
  <si>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</si>
  <si>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</si>
  <si>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</si>
  <si>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</si>
  <si>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</si>
  <si>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</si>
  <si>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</si>
  <si>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</si>
  <si>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</si>
  <si>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</si>
  <si>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</si>
  <si>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</si>
  <si>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</si>
  <si>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</si>
  <si>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</si>
  <si>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</si>
  <si>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</si>
  <si>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</si>
  <si>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</si>
  <si>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</si>
  <si>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</si>
  <si>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</si>
  <si>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</si>
  <si>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</si>
  <si>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</si>
  <si>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</si>
  <si>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</si>
  <si>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</si>
  <si>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</si>
  <si>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</si>
  <si>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</si>
  <si>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</si>
  <si>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</si>
  <si>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</si>
  <si>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</si>
  <si>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</si>
  <si>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</si>
  <si>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</si>
  <si>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</si>
  <si>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</si>
  <si>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</si>
  <si>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</si>
  <si>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</si>
  <si>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</si>
  <si>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</si>
  <si>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</si>
  <si>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</si>
  <si>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</si>
  <si>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</si>
  <si>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</si>
  <si>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</si>
  <si>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</si>
  <si>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</si>
  <si>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</si>
  <si>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</si>
  <si>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</si>
  <si>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</si>
  <si>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</si>
  <si>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</si>
  <si>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</si>
  <si>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</si>
  <si>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</si>
  <si>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</si>
  <si>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</si>
  <si>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</si>
  <si>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</si>
  <si>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</si>
  <si>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</si>
  <si>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</si>
  <si>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</si>
  <si>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</si>
  <si>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</si>
  <si>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</si>
  <si>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</si>
  <si>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</si>
  <si>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</si>
  <si>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</si>
  <si>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</si>
  <si>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</si>
  <si>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</si>
  <si>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</si>
  <si>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</si>
  <si>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</si>
  <si>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</si>
  <si>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</si>
  <si>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</si>
  <si>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</si>
  <si>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</si>
  <si>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</si>
  <si>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</si>
  <si>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</si>
  <si>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</si>
  <si>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</si>
  <si>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</si>
  <si>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</si>
  <si>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</si>
  <si>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</si>
  <si>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</si>
  <si>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</si>
  <si>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</si>
  <si>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</si>
  <si>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</si>
  <si>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</si>
  <si>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</si>
  <si>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</si>
  <si>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</si>
  <si>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</si>
  <si>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</si>
  <si>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</si>
  <si>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</si>
  <si>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</si>
  <si>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</si>
  <si>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</si>
  <si>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</si>
  <si>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</si>
  <si>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</si>
  <si>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</si>
  <si>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</si>
  <si>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</si>
  <si>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</si>
  <si>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</si>
  <si>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</si>
  <si>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</si>
  <si>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</si>
  <si>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</si>
  <si>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</si>
  <si>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</si>
  <si>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</si>
  <si>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</si>
  <si>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</si>
  <si>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</si>
  <si>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</si>
  <si>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</si>
  <si>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</si>
  <si>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</si>
  <si>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</si>
  <si>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</si>
  <si>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</si>
  <si>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</si>
  <si>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</si>
  <si>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</si>
  <si>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</si>
  <si>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</si>
  <si>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</si>
  <si>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</si>
  <si>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</si>
  <si>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</si>
  <si>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</si>
  <si>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</si>
  <si>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</si>
  <si>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</si>
  <si>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</si>
  <si>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</si>
  <si>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</si>
  <si>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</si>
  <si>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</si>
  <si>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</si>
  <si>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</si>
  <si>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</si>
  <si>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</si>
  <si>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</si>
  <si>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</si>
  <si>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</si>
  <si>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</si>
  <si>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</si>
  <si>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</si>
  <si>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</si>
  <si>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</si>
  <si>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</si>
  <si>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</si>
  <si>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</si>
  <si>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</si>
  <si>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</si>
  <si>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</si>
  <si>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</si>
  <si>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</si>
  <si>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</si>
  <si>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</si>
  <si>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</si>
  <si>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</si>
  <si>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</si>
  <si>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</si>
  <si>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</si>
  <si>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</si>
  <si>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</si>
  <si>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</si>
  <si>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</si>
  <si>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</si>
  <si>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</si>
  <si>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</si>
  <si>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</si>
  <si>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</si>
  <si>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</si>
  <si>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</si>
  <si>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</si>
  <si>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</si>
  <si>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</si>
  <si>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</si>
  <si>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</si>
  <si>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</si>
  <si>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</si>
  <si>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</si>
  <si>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</si>
  <si>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</si>
  <si>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</si>
  <si>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</si>
  <si>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</si>
  <si>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</si>
  <si>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</si>
  <si>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</si>
  <si>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</si>
  <si>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</si>
  <si>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</si>
  <si>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</si>
  <si>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</si>
  <si>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</si>
  <si>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</si>
  <si>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</si>
  <si>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</si>
  <si>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</si>
  <si>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</si>
  <si>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</si>
  <si>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</si>
  <si>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</si>
  <si>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</si>
  <si>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</si>
  <si>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</si>
  <si>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</si>
  <si>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</si>
  <si>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</si>
  <si>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</si>
  <si>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</si>
  <si>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</si>
  <si>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</si>
  <si>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</si>
  <si>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</si>
  <si>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</si>
  <si>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</si>
  <si>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</si>
  <si>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</si>
  <si>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</si>
  <si>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</si>
  <si>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</si>
  <si>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</si>
  <si>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</si>
  <si>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</si>
  <si>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</si>
  <si>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</si>
  <si>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</si>
  <si>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</si>
  <si>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</si>
  <si>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</si>
  <si>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</si>
  <si>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</si>
  <si>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</si>
  <si>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</si>
  <si>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</si>
  <si>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</si>
  <si>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</si>
  <si>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</si>
  <si>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</si>
  <si>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</si>
  <si>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</si>
  <si>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</si>
  <si>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</si>
  <si>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</si>
  <si>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</si>
  <si>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</si>
  <si>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</si>
  <si>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</si>
  <si>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</si>
  <si>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</si>
  <si>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</si>
  <si>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</si>
  <si>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</si>
  <si>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</si>
  <si>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</si>
  <si>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</si>
  <si>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</si>
  <si>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</si>
  <si>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</si>
  <si>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</si>
  <si>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</si>
  <si>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</si>
  <si>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</si>
  <si>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</si>
  <si>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</si>
  <si>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</si>
  <si>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</si>
  <si>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</si>
  <si>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</si>
  <si>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</si>
  <si>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</si>
  <si>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</si>
  <si>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</si>
  <si>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</si>
  <si>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</si>
  <si>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</si>
  <si>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</si>
  <si>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</si>
  <si>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</si>
  <si>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</si>
  <si>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</si>
  <si>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</si>
  <si>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</si>
  <si>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</si>
  <si>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</si>
  <si>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</si>
  <si>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</si>
  <si>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</si>
  <si>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</si>
  <si>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</si>
  <si>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</si>
  <si>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</si>
  <si>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</si>
  <si>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</si>
  <si>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</si>
  <si>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</si>
  <si>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</si>
  <si>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</si>
  <si>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</si>
  <si>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</si>
  <si>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</si>
  <si>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</si>
  <si>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</si>
  <si>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</si>
  <si>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</si>
  <si>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</si>
  <si>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</si>
  <si>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</si>
  <si>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</si>
  <si>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</si>
  <si>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</si>
  <si>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</si>
  <si>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</si>
  <si>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</si>
  <si>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</si>
  <si>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</si>
  <si>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</si>
  <si>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</si>
  <si>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</si>
  <si>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</si>
  <si>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</si>
  <si>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</si>
  <si>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</si>
  <si>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</si>
  <si>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</si>
  <si>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</si>
  <si>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</si>
  <si>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</si>
  <si>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</si>
  <si>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</si>
  <si>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</si>
  <si>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</si>
  <si>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</si>
  <si>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</si>
  <si>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</si>
  <si>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</si>
  <si>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</si>
  <si>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</si>
  <si>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</si>
  <si>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</si>
  <si>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</si>
  <si>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</si>
  <si>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</si>
  <si>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</si>
  <si>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</si>
  <si>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</si>
  <si>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</si>
  <si>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</si>
  <si>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</si>
  <si>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</si>
  <si>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</si>
  <si>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</si>
  <si>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</si>
  <si>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</si>
  <si>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</si>
  <si>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</si>
  <si>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</si>
  <si>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</si>
  <si>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</si>
  <si>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</si>
  <si>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</si>
  <si>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</si>
  <si>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</si>
  <si>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</si>
  <si>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</si>
  <si>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</si>
  <si>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</si>
  <si>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</si>
  <si>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</si>
  <si>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</si>
  <si>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</si>
  <si>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</si>
  <si>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</si>
  <si>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</si>
  <si>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</si>
  <si>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</si>
  <si>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</si>
  <si>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</si>
  <si>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</si>
  <si>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</si>
  <si>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</si>
  <si>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</si>
  <si>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</si>
  <si>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</si>
  <si>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</si>
  <si>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</si>
  <si>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</si>
  <si>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</si>
  <si>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</si>
  <si>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</si>
  <si>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</si>
  <si>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</si>
  <si>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</si>
  <si>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</si>
  <si>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</si>
  <si>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</si>
  <si>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</si>
  <si>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</si>
  <si>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</si>
  <si>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</si>
  <si>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</si>
  <si>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</si>
  <si>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</si>
  <si>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</si>
  <si>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</si>
  <si>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</si>
  <si>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</si>
  <si>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</si>
  <si>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</si>
  <si>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</si>
  <si>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</si>
  <si>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</si>
  <si>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</si>
  <si>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</si>
  <si>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</si>
  <si>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</si>
  <si>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</si>
  <si>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</si>
  <si>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</si>
  <si>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</si>
  <si>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</si>
  <si>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</si>
  <si>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</si>
  <si>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</si>
  <si>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</si>
  <si>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</si>
  <si>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</si>
  <si>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</si>
  <si>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</si>
  <si>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</si>
  <si>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</si>
  <si>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</si>
  <si>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</si>
  <si>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</si>
  <si>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</si>
  <si>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</si>
  <si>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</si>
  <si>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</si>
  <si>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</si>
  <si>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</si>
  <si>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</si>
  <si>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</si>
  <si>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</si>
  <si>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</si>
  <si>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</si>
  <si>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</si>
  <si>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</si>
  <si>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</si>
  <si>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</si>
  <si>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</si>
  <si>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</si>
  <si>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</si>
  <si>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</si>
  <si>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</si>
  <si>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</si>
  <si>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</si>
  <si>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</si>
  <si>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</si>
  <si>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</si>
  <si>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</si>
  <si>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</si>
  <si>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</si>
  <si>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</si>
  <si>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</si>
  <si>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</si>
  <si>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</si>
  <si>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</si>
  <si>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</si>
  <si>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</si>
  <si>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</si>
  <si>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</si>
  <si>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</si>
  <si>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</si>
  <si>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</si>
  <si>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</si>
  <si>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</si>
  <si>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</si>
  <si>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</si>
  <si>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</si>
  <si>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</si>
  <si>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</si>
  <si>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</si>
  <si>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</si>
  <si>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</si>
  <si>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</si>
  <si>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</si>
  <si>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</si>
  <si>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</si>
  <si>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</si>
  <si>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</si>
  <si>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</si>
  <si>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</si>
  <si>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</si>
  <si>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</si>
  <si>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</si>
  <si>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</si>
  <si>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</si>
  <si>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</si>
  <si>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</si>
  <si>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</si>
  <si>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</si>
  <si>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</si>
  <si>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</si>
  <si>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</si>
  <si>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</si>
  <si>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</si>
  <si>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</si>
  <si>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</si>
  <si>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</si>
  <si>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</si>
  <si>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</si>
  <si>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</si>
  <si>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</si>
  <si>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</si>
  <si>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</si>
  <si>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</si>
  <si>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</si>
  <si>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</si>
  <si>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</si>
  <si>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</si>
  <si>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</si>
  <si>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</si>
  <si>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</si>
  <si>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</si>
  <si>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</si>
  <si>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</si>
  <si>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</si>
  <si>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</si>
  <si>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</si>
  <si>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</si>
  <si>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</si>
  <si>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</si>
  <si>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</si>
  <si>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</si>
  <si>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</si>
  <si>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</si>
  <si>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</si>
  <si>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</si>
  <si>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</si>
  <si>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</si>
  <si>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</si>
  <si>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</si>
  <si>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</si>
  <si>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</si>
  <si>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</si>
  <si>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</si>
  <si>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</si>
  <si>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</si>
  <si>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</si>
  <si>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</si>
  <si>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</si>
  <si>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</si>
  <si>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</si>
  <si>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</si>
  <si>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</si>
  <si>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</si>
  <si>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</si>
  <si>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</si>
  <si>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</si>
  <si>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</si>
  <si>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</si>
  <si>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</si>
  <si>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</si>
  <si>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</si>
  <si>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</si>
  <si>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</si>
  <si>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</si>
  <si>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</si>
  <si>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</si>
  <si>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</si>
  <si>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</si>
  <si>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</si>
  <si>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</si>
  <si>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</si>
  <si>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</si>
  <si>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</si>
  <si>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</si>
  <si>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</si>
  <si>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</si>
  <si>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</si>
  <si>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</si>
  <si>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</si>
  <si>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</si>
  <si>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</si>
  <si>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</si>
  <si>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</si>
  <si>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</si>
  <si>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</si>
  <si>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</si>
  <si>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</si>
  <si>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</si>
  <si>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</si>
  <si>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</si>
  <si>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</si>
  <si>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</si>
  <si>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</si>
  <si>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</si>
  <si>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</si>
  <si>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</si>
  <si>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</si>
  <si>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</si>
  <si>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</si>
  <si>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</si>
  <si>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</si>
  <si>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</si>
  <si>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</si>
  <si>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</si>
  <si>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</si>
  <si>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</si>
  <si>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</si>
  <si>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</si>
  <si>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</si>
  <si>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</si>
  <si>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</si>
  <si>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</si>
  <si>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</si>
  <si>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</si>
  <si>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</si>
  <si>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</si>
  <si>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</si>
  <si>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</si>
  <si>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</si>
  <si>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</si>
  <si>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</si>
  <si>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</si>
  <si>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</si>
  <si>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</si>
  <si>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</si>
  <si>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</si>
  <si>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</si>
  <si>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</si>
  <si>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</si>
  <si>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</si>
  <si>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</si>
  <si>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</si>
  <si>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</si>
  <si>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</si>
  <si>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</si>
  <si>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</si>
  <si>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</si>
  <si>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</si>
  <si>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</si>
  <si>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</si>
  <si>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</si>
  <si>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</si>
  <si>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</si>
  <si>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</si>
  <si>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</si>
  <si>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</si>
  <si>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</si>
  <si>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</si>
  <si>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</si>
  <si>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</si>
  <si>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</si>
  <si>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</si>
  <si>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</si>
  <si>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</si>
  <si>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</si>
  <si>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</si>
  <si>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</si>
  <si>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</si>
  <si>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</si>
  <si>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</si>
  <si>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</si>
  <si>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</si>
  <si>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</si>
  <si>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</si>
  <si>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</si>
  <si>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</si>
  <si>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</si>
  <si>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</si>
  <si>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</si>
  <si>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</si>
  <si>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</si>
  <si>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</si>
  <si>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</si>
  <si>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</si>
  <si>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</si>
  <si>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</si>
  <si>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</si>
  <si>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</si>
  <si>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</si>
  <si>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</si>
  <si>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</si>
  <si>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</si>
  <si>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</si>
  <si>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</si>
  <si>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</si>
  <si>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</si>
  <si>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</si>
  <si>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</si>
  <si>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</si>
  <si>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</si>
  <si>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</si>
  <si>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</si>
  <si>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</si>
  <si>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</si>
  <si>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</si>
  <si>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</si>
  <si>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</si>
  <si>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</si>
  <si>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</si>
  <si>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</si>
  <si>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</si>
  <si>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</si>
  <si>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</si>
  <si>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</si>
  <si>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</si>
  <si>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</si>
  <si>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</si>
  <si>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</si>
  <si>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</si>
  <si>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</si>
  <si>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</si>
  <si>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</si>
  <si>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</si>
  <si>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</si>
  <si>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</si>
  <si>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</si>
  <si>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</si>
  <si>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</si>
  <si>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</si>
  <si>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</si>
  <si>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</si>
  <si>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</si>
  <si>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</si>
  <si>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</si>
  <si>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</si>
  <si>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</si>
  <si>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</si>
  <si>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</si>
  <si>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</si>
  <si>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</si>
  <si>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</si>
  <si>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</si>
  <si>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</si>
  <si>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</si>
  <si>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</si>
  <si>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</si>
  <si>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</si>
  <si>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</si>
  <si>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</si>
  <si>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</si>
  <si>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</si>
  <si>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</si>
  <si>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</si>
  <si>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</si>
  <si>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</si>
  <si>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</si>
  <si>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</si>
  <si>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</si>
  <si>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</si>
  <si>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</si>
  <si>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</si>
  <si>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</si>
  <si>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</si>
  <si>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</si>
  <si>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</si>
  <si>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</si>
  <si>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</si>
  <si>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</si>
  <si>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</si>
  <si>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</si>
  <si>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</si>
  <si>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</si>
  <si>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</si>
  <si>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</si>
  <si>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</si>
  <si>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</si>
  <si>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</si>
  <si>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</si>
  <si>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</si>
  <si>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</si>
  <si>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</si>
  <si>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</si>
  <si>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</si>
  <si>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</si>
  <si>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</si>
  <si>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</si>
  <si>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</si>
  <si>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</si>
  <si>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</si>
  <si>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</si>
  <si>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</si>
  <si>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</si>
  <si>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</si>
  <si>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</si>
  <si>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</si>
  <si>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</si>
  <si>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</si>
  <si>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</si>
  <si>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</si>
  <si>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</si>
  <si>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</si>
  <si>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</si>
  <si>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</si>
  <si>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</si>
  <si>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</si>
  <si>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</si>
  <si>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</si>
  <si>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</si>
  <si>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</si>
  <si>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</si>
  <si>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</si>
  <si>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</si>
  <si>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</si>
  <si>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</si>
  <si>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</si>
  <si>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</si>
  <si>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</si>
  <si>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</si>
  <si>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</si>
  <si>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</si>
  <si>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</si>
  <si>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</si>
  <si>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</si>
  <si>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</si>
  <si>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</si>
  <si>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</si>
  <si>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</si>
  <si>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</si>
  <si>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</si>
  <si>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</si>
  <si>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</si>
  <si>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</si>
  <si>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</si>
  <si>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</si>
  <si>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</si>
  <si>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</si>
  <si>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</si>
  <si>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</si>
  <si>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</si>
  <si>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</si>
  <si>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</si>
  <si>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</si>
  <si>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</si>
  <si>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</si>
  <si>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</si>
  <si>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</si>
  <si>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</si>
  <si>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</si>
  <si>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</si>
  <si>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</si>
  <si>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</si>
  <si>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</si>
  <si>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</si>
  <si>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</si>
  <si>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</si>
  <si>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</si>
  <si>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</si>
  <si>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</si>
  <si>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</si>
  <si>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</si>
  <si>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</si>
  <si>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</si>
  <si>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</si>
  <si>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</si>
  <si>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</si>
  <si>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</si>
  <si>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</si>
  <si>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</si>
  <si>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</si>
  <si>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</si>
  <si>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</si>
  <si>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</si>
  <si>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</si>
  <si>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</si>
  <si>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</si>
  <si>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</si>
  <si>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</si>
  <si>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</si>
  <si>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</si>
  <si>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</si>
  <si>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</si>
  <si>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</si>
  <si>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</si>
  <si>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</si>
  <si>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</si>
  <si>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</si>
  <si>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</si>
  <si>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</si>
  <si>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</si>
  <si>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</si>
  <si>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</si>
  <si>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</si>
  <si>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</si>
  <si>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</si>
  <si>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</si>
  <si>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</si>
  <si>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</si>
  <si>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</si>
  <si>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</si>
  <si>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</si>
  <si>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</si>
  <si>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</si>
  <si>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</si>
  <si>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</si>
  <si>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</si>
  <si>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</si>
  <si>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</si>
  <si>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</si>
  <si>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</si>
  <si>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</si>
  <si>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</si>
  <si>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</si>
  <si>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</si>
  <si>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</si>
  <si>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</si>
  <si>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</si>
  <si>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</si>
  <si>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</si>
  <si>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</si>
  <si>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</si>
  <si>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</si>
  <si>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</si>
  <si>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</si>
  <si>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</si>
  <si>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</si>
  <si>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</si>
  <si>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</si>
  <si>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</si>
  <si>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</si>
  <si>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</si>
  <si>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</si>
  <si>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</si>
  <si>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</si>
  <si>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</si>
  <si>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</si>
  <si>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</si>
  <si>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</si>
  <si>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</si>
  <si>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</si>
  <si>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</si>
  <si>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</si>
  <si>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</si>
  <si>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</si>
  <si>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</si>
  <si>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</si>
  <si>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</si>
  <si>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</si>
  <si>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</si>
  <si>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</si>
  <si>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</si>
  <si>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</si>
  <si>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</si>
  <si>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</si>
  <si>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</si>
  <si>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</si>
  <si>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</si>
  <si>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</si>
  <si>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</si>
  <si>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</si>
  <si>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</si>
  <si>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</si>
  <si>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</si>
  <si>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</si>
  <si>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</si>
  <si>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</si>
  <si>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</si>
  <si>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</si>
  <si>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</si>
  <si>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</si>
  <si>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</si>
  <si>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</si>
  <si>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</si>
  <si>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</si>
  <si>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</si>
  <si>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</si>
  <si>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</si>
  <si>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</si>
  <si>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</si>
  <si>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</si>
  <si>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</si>
  <si>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</si>
  <si>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</si>
  <si>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</si>
  <si>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</si>
  <si>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</si>
  <si>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</si>
  <si>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</si>
  <si>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</si>
  <si>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</si>
  <si>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</si>
  <si>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</si>
  <si>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</si>
  <si>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</si>
  <si>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</si>
  <si>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</si>
  <si>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</si>
  <si>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</si>
  <si>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</si>
  <si>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</si>
  <si>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</si>
  <si>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</si>
  <si>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</si>
  <si>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</si>
  <si>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</si>
  <si>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</si>
  <si>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</si>
  <si>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</si>
  <si>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</si>
  <si>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</si>
  <si>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</si>
  <si>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</si>
  <si>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</si>
  <si>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</si>
  <si>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</si>
  <si>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</si>
  <si>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</si>
  <si>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</si>
  <si>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</si>
  <si>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</si>
  <si>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</si>
  <si>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</si>
  <si>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</si>
  <si>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</si>
  <si>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</si>
  <si>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</si>
  <si>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</si>
  <si>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</si>
  <si>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</si>
  <si>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</si>
  <si>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</si>
  <si>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</si>
  <si>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</si>
  <si>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</si>
  <si>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</si>
  <si>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</si>
  <si>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</si>
  <si>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</si>
  <si>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</si>
  <si>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</si>
  <si>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</si>
  <si>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</si>
  <si>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</si>
  <si>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</si>
  <si>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</si>
  <si>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</si>
  <si>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</si>
  <si>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</si>
  <si>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</si>
  <si>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</si>
  <si>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</si>
  <si>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</si>
  <si>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</si>
  <si>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</si>
  <si>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</si>
  <si>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</si>
  <si>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</si>
  <si>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</si>
  <si>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</si>
  <si>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</si>
  <si>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</si>
  <si>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</si>
  <si>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</si>
  <si>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</si>
  <si>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</si>
  <si>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</si>
  <si>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</si>
  <si>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</si>
  <si>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</si>
  <si>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</si>
  <si>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</si>
  <si>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</si>
  <si>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</si>
  <si>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</si>
  <si>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</si>
  <si>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</si>
  <si>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</si>
  <si>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</si>
  <si>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</si>
  <si>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</si>
  <si>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</si>
  <si>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</si>
  <si>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</si>
  <si>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</si>
  <si>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</si>
  <si>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</si>
  <si>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</si>
  <si>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</si>
  <si>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</si>
  <si>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</si>
  <si>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</si>
  <si>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</si>
  <si>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</si>
  <si>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</si>
  <si>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</si>
  <si>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</si>
  <si>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</si>
  <si>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</si>
  <si>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</si>
  <si>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</si>
  <si>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</si>
  <si>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</si>
  <si>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</si>
  <si>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</si>
  <si>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</si>
  <si>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</si>
  <si>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</si>
  <si>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</si>
  <si>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</si>
  <si>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</si>
  <si>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</si>
  <si>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</si>
  <si>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</si>
  <si>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</si>
  <si>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</si>
  <si>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</si>
  <si>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</si>
  <si>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</si>
  <si>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</si>
  <si>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</si>
  <si>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</si>
  <si>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</si>
  <si>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</si>
  <si>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</si>
  <si>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</si>
  <si>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</si>
  <si>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</si>
  <si>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</si>
  <si>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</si>
  <si>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</si>
  <si>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</si>
  <si>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</si>
  <si>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</si>
  <si>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</si>
  <si>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</si>
  <si>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</si>
  <si>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</si>
  <si>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</si>
  <si>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</si>
  <si>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</si>
  <si>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</si>
  <si>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</si>
  <si>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</si>
  <si>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</si>
  <si>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</si>
  <si>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</si>
  <si>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</si>
  <si>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</si>
  <si>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</si>
  <si>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</si>
  <si>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</si>
  <si>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</si>
  <si>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</si>
  <si>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</si>
  <si>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</si>
  <si>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</si>
  <si>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</si>
  <si>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</si>
  <si>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</si>
  <si>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</si>
  <si>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</si>
  <si>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</si>
  <si>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</si>
  <si>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</si>
  <si>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</si>
  <si>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</si>
  <si>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</si>
  <si>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</si>
  <si>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</si>
  <si>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</si>
  <si>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</si>
  <si>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</si>
  <si>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</si>
  <si>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</si>
  <si>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</si>
  <si>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</si>
  <si>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</si>
  <si>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</si>
  <si>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</si>
  <si>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</si>
  <si>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</si>
  <si>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</si>
  <si>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</si>
  <si>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</si>
  <si>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</si>
  <si>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</si>
  <si>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</si>
  <si>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</si>
  <si>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</si>
  <si>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</si>
  <si>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</si>
  <si>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</si>
  <si>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</si>
  <si>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</si>
  <si>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</si>
  <si>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</si>
  <si>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</si>
  <si>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</si>
  <si>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</si>
  <si>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</si>
  <si>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</si>
  <si>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</si>
  <si>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</si>
  <si>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</si>
  <si>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</si>
  <si>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</si>
  <si>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</si>
  <si>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</si>
  <si>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</si>
  <si>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</si>
  <si>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</si>
  <si>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</si>
  <si>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</si>
  <si>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</si>
  <si>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</si>
  <si>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</si>
  <si>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</si>
  <si>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</si>
  <si>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</si>
  <si>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</si>
  <si>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</si>
  <si>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</si>
  <si>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</si>
  <si>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</si>
  <si>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</si>
  <si>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</si>
  <si>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</si>
  <si>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</si>
  <si>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</si>
  <si>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</si>
  <si>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</si>
  <si>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</si>
  <si>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</si>
  <si>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</si>
  <si>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</si>
  <si>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</si>
  <si>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</si>
  <si>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</si>
  <si>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</si>
  <si>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</si>
  <si>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</si>
  <si>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</si>
  <si>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</si>
  <si>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</si>
  <si>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</si>
  <si>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</si>
  <si>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</si>
  <si>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</si>
  <si>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</si>
  <si>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</si>
  <si>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</si>
  <si>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</si>
  <si>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</si>
  <si>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</si>
  <si>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</si>
  <si>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</si>
  <si>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</si>
  <si>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</si>
  <si>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</si>
  <si>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</si>
  <si>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</si>
  <si>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</si>
  <si>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</si>
  <si>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</si>
  <si>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</si>
  <si>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</si>
  <si>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</si>
  <si>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</si>
  <si>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</si>
  <si>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</si>
  <si>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</si>
  <si>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</si>
  <si>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</si>
  <si>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</si>
  <si>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</si>
  <si>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</si>
  <si>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</si>
  <si>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</si>
  <si>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</si>
  <si>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</si>
  <si>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</si>
  <si>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</si>
  <si>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</si>
  <si>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</si>
  <si>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</si>
  <si>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</si>
  <si>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</si>
  <si>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</si>
  <si>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</si>
  <si>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</si>
  <si>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</si>
  <si>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</si>
  <si>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</si>
  <si>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</si>
  <si>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</si>
  <si>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</si>
  <si>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</si>
  <si>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</si>
  <si>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</si>
  <si>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</si>
  <si>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</si>
  <si>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</si>
  <si>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</si>
  <si>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</si>
  <si>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</si>
  <si>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</si>
  <si>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</si>
  <si>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</si>
  <si>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</si>
  <si>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</si>
  <si>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</si>
  <si>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</si>
  <si>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</si>
  <si>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</si>
  <si>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</si>
  <si>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</si>
  <si>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</si>
  <si>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</si>
  <si>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</si>
  <si>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</si>
  <si>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</si>
  <si>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</si>
  <si>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</si>
  <si>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</si>
  <si>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</si>
  <si>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</si>
  <si>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</si>
  <si>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</si>
  <si>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</si>
  <si>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</si>
  <si>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</si>
  <si>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</si>
  <si>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</si>
  <si>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</si>
  <si>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</si>
  <si>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</si>
  <si>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</si>
  <si>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</si>
  <si>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</si>
  <si>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</si>
  <si>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</si>
  <si>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</si>
  <si>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</si>
  <si>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</si>
  <si>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</si>
  <si>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</si>
  <si>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</si>
  <si>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</si>
  <si>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</si>
  <si>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</si>
  <si>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</si>
  <si>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</si>
  <si>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</si>
  <si>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</si>
  <si>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</si>
  <si>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</si>
  <si>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</si>
  <si>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</si>
  <si>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</si>
  <si>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</si>
  <si>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</si>
  <si>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</si>
  <si>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</si>
  <si>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</si>
  <si>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</si>
  <si>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</si>
  <si>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</si>
  <si>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</si>
  <si>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</si>
  <si>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</si>
  <si>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</si>
  <si>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</si>
  <si>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</si>
  <si>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</si>
  <si>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</si>
  <si>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</si>
  <si>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</si>
  <si>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</si>
  <si>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</si>
  <si>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</si>
  <si>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</si>
  <si>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</si>
  <si>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</si>
  <si>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</si>
  <si>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</si>
  <si>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</si>
  <si>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</si>
  <si>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</si>
  <si>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</si>
  <si>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</si>
  <si>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</si>
  <si>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</si>
  <si>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</si>
  <si>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</si>
  <si>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</si>
  <si>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</si>
  <si>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</si>
  <si>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</si>
  <si>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</si>
  <si>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</si>
  <si>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</si>
  <si>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</si>
  <si>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</si>
  <si>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</si>
  <si>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</si>
  <si>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</si>
  <si>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</si>
  <si>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</si>
  <si>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</si>
  <si>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</si>
  <si>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</si>
  <si>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</si>
  <si>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</si>
  <si>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</si>
  <si>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</si>
  <si>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</si>
  <si>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</si>
  <si>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</si>
  <si>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</si>
  <si>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</si>
  <si>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</si>
  <si>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</si>
  <si>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</si>
  <si>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</si>
  <si>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</si>
  <si>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</si>
  <si>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</si>
  <si>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</si>
  <si>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</si>
  <si>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</si>
  <si>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</si>
  <si>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</si>
  <si>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</si>
  <si>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</si>
  <si>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</si>
  <si>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</si>
  <si>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</si>
  <si>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</si>
  <si>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</si>
  <si>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</si>
  <si>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</si>
  <si>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</si>
  <si>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</si>
  <si>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</si>
  <si>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</si>
  <si>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</si>
  <si>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</si>
  <si>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</si>
  <si>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</si>
  <si>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</si>
  <si>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</si>
  <si>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</si>
  <si>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</si>
  <si>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</si>
  <si>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</si>
  <si>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</si>
  <si>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</si>
  <si>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</si>
  <si>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</si>
  <si>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</si>
  <si>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</si>
  <si>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</si>
  <si>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</si>
  <si>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</si>
  <si>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</si>
  <si>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</si>
  <si>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</si>
  <si>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</si>
  <si>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</si>
  <si>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</si>
  <si>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</si>
  <si>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</si>
  <si>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</si>
  <si>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</si>
  <si>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</si>
  <si>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</si>
  <si>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</si>
  <si>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</si>
  <si>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</si>
  <si>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</si>
  <si>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</si>
  <si>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</si>
  <si>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</si>
  <si>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</si>
  <si>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</si>
  <si>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</si>
  <si>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</si>
  <si>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</si>
  <si>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</si>
  <si>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</si>
  <si>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</si>
  <si>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</si>
  <si>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</si>
  <si>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</si>
  <si>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</si>
  <si>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</si>
  <si>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</si>
  <si>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</si>
  <si>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</si>
  <si>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</si>
  <si>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</si>
  <si>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</si>
  <si>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</si>
  <si>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</si>
  <si>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</si>
  <si>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</si>
  <si>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</si>
  <si>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</si>
  <si>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</si>
  <si>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</si>
  <si>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</si>
  <si>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</si>
  <si>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</si>
  <si>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</si>
  <si>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</si>
  <si>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</si>
  <si>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</si>
  <si>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</si>
  <si>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</si>
  <si>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</si>
  <si>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</si>
  <si>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</si>
  <si>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</si>
  <si>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</si>
  <si>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</si>
  <si>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</si>
  <si>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</si>
  <si>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</si>
  <si>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</si>
  <si>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</si>
  <si>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</si>
  <si>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</si>
  <si>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</si>
  <si>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</si>
  <si>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</si>
  <si>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</si>
  <si>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</si>
  <si>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</si>
  <si>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</si>
  <si>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</si>
  <si>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</si>
  <si>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</si>
  <si>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</si>
  <si>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</si>
  <si>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</si>
  <si>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</si>
  <si>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</si>
  <si>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</si>
  <si>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</si>
  <si>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</si>
  <si>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</si>
  <si>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</si>
  <si>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</si>
  <si>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</si>
  <si>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</si>
  <si>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</si>
  <si>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</si>
  <si>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</si>
  <si>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</si>
  <si>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</si>
  <si>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</si>
  <si>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</si>
  <si>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</si>
  <si>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</si>
  <si>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</si>
  <si>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</si>
  <si>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</si>
  <si>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</si>
  <si>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</si>
  <si>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</si>
  <si>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</si>
  <si>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</si>
  <si>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</si>
  <si>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</si>
  <si>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</si>
  <si>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</si>
  <si>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</si>
  <si>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</si>
  <si>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</si>
  <si>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</si>
  <si>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</si>
  <si>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</si>
  <si>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</si>
  <si>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</si>
  <si>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</si>
  <si>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</si>
  <si>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</si>
  <si>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</si>
  <si>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</si>
  <si>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</si>
  <si>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</si>
  <si>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</si>
  <si>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</si>
  <si>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</si>
  <si>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</si>
  <si>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</si>
  <si>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</si>
  <si>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</si>
  <si>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</si>
  <si>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</si>
  <si>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</si>
  <si>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</si>
  <si>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</si>
  <si>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</si>
  <si>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</si>
  <si>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</si>
  <si>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</si>
  <si>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</si>
  <si>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</si>
  <si>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</si>
  <si>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</si>
  <si>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</si>
  <si>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</si>
  <si>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</si>
  <si>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</si>
  <si>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</si>
  <si>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</si>
  <si>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</si>
  <si>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</si>
  <si>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</si>
  <si>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</si>
  <si>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</si>
  <si>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</si>
  <si>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</si>
  <si>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</si>
  <si>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</si>
  <si>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</si>
  <si>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</si>
  <si>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</si>
  <si>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</si>
  <si>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</si>
  <si>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</si>
  <si>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</si>
  <si>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</si>
  <si>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</si>
  <si>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</si>
  <si>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</si>
  <si>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</si>
  <si>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</si>
  <si>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</si>
  <si>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</si>
  <si>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</si>
  <si>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</si>
  <si>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</si>
  <si>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</si>
  <si>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</si>
  <si>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</si>
  <si>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</si>
  <si>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</si>
  <si>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</si>
  <si>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</si>
  <si>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</si>
  <si>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</si>
  <si>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</si>
  <si>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</si>
  <si>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</si>
  <si>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</si>
  <si>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</si>
  <si>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</si>
  <si>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</si>
  <si>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</si>
  <si>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</si>
  <si>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</si>
  <si>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</si>
  <si>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</si>
  <si>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</si>
  <si>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</si>
  <si>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</si>
  <si>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</si>
  <si>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</si>
  <si>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</si>
  <si>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</si>
  <si>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</si>
  <si>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</si>
  <si>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</si>
  <si>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</si>
  <si>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</si>
  <si>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</si>
  <si>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</si>
  <si>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</si>
  <si>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</si>
  <si>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</si>
  <si>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</si>
  <si>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</si>
  <si>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</si>
  <si>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</si>
  <si>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</si>
  <si>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</si>
  <si>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</si>
  <si>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</si>
  <si>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</si>
  <si>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</si>
  <si>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</si>
  <si>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</si>
  <si>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</si>
  <si>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</si>
  <si>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</si>
  <si>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</si>
  <si>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</si>
  <si>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</si>
  <si>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</si>
  <si>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</si>
  <si>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</si>
  <si>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</si>
  <si>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</si>
  <si>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</si>
  <si>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</si>
  <si>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</si>
  <si>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</si>
  <si>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</si>
  <si>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</si>
  <si>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</si>
  <si>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</si>
  <si>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</si>
  <si>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</si>
  <si>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</si>
  <si>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</si>
  <si>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</si>
  <si>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</si>
  <si>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</si>
  <si>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</si>
  <si>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</si>
  <si>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</si>
  <si>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</si>
  <si>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</si>
  <si>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</si>
  <si>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</si>
  <si>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</si>
  <si>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</si>
  <si>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</si>
  <si>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</si>
  <si>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</si>
  <si>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</si>
  <si>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</si>
  <si>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</si>
  <si>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</si>
  <si>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</si>
  <si>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</si>
  <si>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</si>
  <si>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</si>
  <si>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</si>
  <si>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</si>
  <si>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</si>
  <si>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</si>
  <si>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</si>
  <si>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</si>
  <si>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</si>
  <si>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</si>
  <si>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</si>
  <si>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</si>
  <si>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</si>
  <si>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</si>
  <si>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</si>
  <si>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</si>
  <si>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</si>
  <si>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</si>
  <si>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</si>
  <si>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</si>
  <si>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</si>
  <si>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</si>
  <si>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</si>
  <si>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</si>
  <si>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</si>
  <si>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</si>
  <si>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</si>
  <si>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</si>
  <si>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</si>
  <si>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</si>
  <si>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</si>
  <si>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</si>
  <si>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</si>
  <si>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</si>
  <si>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</si>
  <si>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</si>
  <si>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</si>
  <si>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</si>
  <si>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</si>
  <si>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</si>
  <si>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</si>
  <si>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</si>
  <si>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</si>
  <si>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</si>
  <si>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</si>
  <si>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</si>
  <si>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</si>
  <si>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</si>
  <si>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</si>
  <si>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</si>
  <si>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</si>
  <si>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</si>
  <si>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</si>
  <si>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</si>
  <si>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</si>
  <si>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</si>
  <si>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</si>
  <si>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</si>
  <si>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</si>
  <si>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</si>
  <si>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</si>
  <si>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</si>
  <si>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</si>
  <si>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</si>
  <si>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</si>
  <si>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</si>
  <si>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</si>
  <si>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</si>
  <si>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</si>
  <si>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</si>
  <si>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</si>
  <si>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</si>
  <si>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</si>
  <si>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</si>
  <si>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</si>
  <si>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</si>
  <si>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</si>
  <si>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</si>
  <si>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</si>
  <si>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</si>
  <si>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</si>
  <si>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</si>
  <si>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</si>
  <si>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</si>
  <si>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</si>
  <si>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</si>
  <si>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</si>
  <si>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</si>
  <si>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</si>
  <si>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</si>
  <si>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</si>
  <si>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</si>
  <si>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</si>
  <si>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</si>
  <si>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</si>
  <si>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</si>
  <si>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</si>
  <si>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</si>
  <si>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</si>
  <si>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</si>
  <si>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</si>
  <si>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</si>
  <si>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</si>
  <si>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</si>
  <si>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</si>
  <si>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</si>
  <si>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</si>
  <si>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</si>
  <si>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</si>
  <si>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</si>
  <si>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</si>
  <si>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</si>
  <si>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</si>
  <si>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</si>
  <si>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</si>
  <si>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</si>
  <si>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</si>
  <si>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</si>
  <si>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</si>
  <si>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</si>
  <si>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</si>
  <si>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</si>
  <si>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</si>
  <si>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</si>
  <si>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</si>
  <si>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</si>
  <si>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</si>
  <si>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</si>
  <si>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</si>
  <si>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</si>
  <si>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</si>
  <si>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</si>
  <si>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</si>
  <si>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</si>
  <si>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</si>
  <si>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</si>
  <si>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</si>
  <si>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</si>
  <si>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</si>
  <si>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</si>
  <si>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</si>
  <si>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</si>
  <si>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</si>
  <si>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</si>
  <si>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</si>
  <si>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</si>
  <si>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</si>
  <si>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</si>
  <si>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</si>
  <si>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</si>
  <si>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</si>
  <si>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</si>
  <si>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</si>
  <si>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</si>
  <si>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</si>
  <si>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</si>
  <si>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</si>
  <si>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</si>
  <si>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</si>
  <si>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</si>
  <si>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</si>
  <si>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</si>
  <si>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</si>
  <si>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</si>
  <si>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</si>
  <si>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</si>
  <si>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</si>
  <si>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</si>
  <si>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</si>
  <si>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</si>
  <si>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</si>
  <si>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</si>
  <si>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</si>
  <si>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</si>
  <si>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</si>
  <si>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</si>
  <si>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</si>
  <si>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</si>
  <si>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</si>
  <si>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</si>
  <si>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</si>
  <si>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</si>
  <si>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</si>
  <si>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</si>
  <si>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</si>
  <si>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</si>
  <si>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</si>
  <si>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</si>
  <si>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</si>
  <si>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</si>
  <si>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</si>
  <si>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</si>
  <si>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</si>
  <si>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</si>
  <si>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</si>
  <si>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</si>
  <si>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</si>
  <si>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</si>
  <si>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</si>
  <si>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</si>
  <si>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</si>
  <si>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</si>
  <si>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</si>
  <si>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</si>
  <si>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</si>
  <si>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</si>
  <si>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</si>
  <si>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</si>
  <si>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</si>
  <si>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</si>
  <si>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</si>
  <si>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</si>
  <si>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</si>
  <si>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</si>
  <si>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</si>
  <si>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</si>
  <si>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</si>
  <si>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</si>
  <si>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</si>
  <si>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</si>
  <si>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</si>
  <si>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</si>
  <si>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</si>
  <si>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</si>
  <si>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</si>
  <si>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</si>
  <si>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</si>
  <si>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</si>
  <si>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</si>
  <si>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</si>
  <si>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</si>
  <si>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</si>
  <si>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</si>
  <si>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</si>
  <si>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</si>
  <si>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</si>
  <si>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</si>
  <si>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</si>
  <si>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</si>
  <si>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</si>
  <si>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</si>
  <si>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</si>
  <si>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</si>
  <si>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</si>
  <si>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</si>
  <si>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</si>
  <si>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</si>
  <si>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</si>
  <si>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</si>
  <si>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</si>
  <si>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</si>
  <si>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</si>
  <si>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</si>
  <si>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</si>
  <si>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</si>
  <si>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</si>
  <si>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</si>
  <si>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</si>
  <si>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</si>
  <si>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</si>
  <si>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</si>
  <si>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</si>
  <si>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</si>
  <si>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</si>
  <si>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</si>
  <si>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</si>
  <si>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</si>
  <si>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</si>
  <si>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</si>
  <si>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</si>
  <si>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</si>
  <si>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</si>
  <si>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</si>
  <si>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</si>
  <si>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</si>
  <si>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</si>
  <si>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</si>
  <si>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</si>
  <si>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</si>
  <si>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</si>
  <si>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</si>
  <si>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</si>
  <si>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</si>
  <si>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</si>
  <si>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</si>
  <si>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</si>
  <si>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</si>
  <si>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</si>
  <si>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</si>
  <si>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</si>
  <si>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</si>
  <si>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</si>
  <si>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</si>
  <si>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</si>
  <si>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</si>
  <si>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</si>
  <si>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</si>
  <si>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</si>
  <si>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</si>
  <si>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</si>
  <si>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</si>
  <si>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</si>
  <si>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</si>
  <si>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</si>
  <si>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</si>
  <si>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</si>
  <si>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</si>
  <si>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</si>
  <si>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</si>
  <si>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</si>
  <si>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</si>
  <si>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</si>
  <si>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</si>
  <si>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</si>
  <si>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</si>
  <si>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</si>
  <si>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</si>
  <si>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</si>
  <si>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</si>
  <si>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</si>
  <si>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</si>
  <si>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</si>
  <si>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</si>
  <si>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</si>
  <si>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</si>
  <si>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</si>
  <si>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</si>
  <si>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</si>
  <si>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</si>
  <si>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</si>
  <si>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</si>
  <si>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</si>
  <si>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</si>
  <si>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</si>
  <si>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</si>
  <si>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</si>
  <si>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</si>
  <si>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</si>
  <si>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</si>
  <si>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</si>
  <si>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</si>
  <si>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</si>
  <si>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</si>
  <si>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</si>
  <si>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</si>
  <si>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</si>
  <si>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</si>
  <si>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</si>
  <si>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</si>
  <si>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</si>
  <si>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</si>
  <si>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</si>
  <si>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</si>
  <si>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</si>
  <si>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</si>
  <si>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</si>
  <si>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</si>
  <si>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</si>
  <si>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</si>
  <si>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</si>
  <si>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</si>
  <si>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</si>
  <si>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</si>
  <si>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</si>
  <si>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</si>
  <si>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</si>
  <si>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</si>
  <si>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</si>
  <si>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</si>
  <si>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</si>
  <si>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</si>
  <si>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</si>
  <si>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</si>
  <si>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</si>
  <si>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</si>
  <si>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</si>
  <si>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</si>
  <si>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</si>
  <si>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</si>
  <si>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</si>
  <si>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</si>
  <si>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</si>
  <si>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</si>
  <si>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</si>
  <si>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</si>
  <si>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</si>
  <si>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</si>
  <si>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</si>
  <si>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</si>
  <si>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</si>
  <si>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</si>
  <si>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</si>
  <si>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</si>
  <si>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</si>
  <si>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</si>
  <si>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</si>
  <si>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</si>
  <si>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</si>
  <si>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</si>
  <si>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</si>
  <si>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</si>
  <si>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</si>
  <si>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</si>
  <si>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</si>
  <si>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</si>
  <si>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</si>
  <si>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</si>
  <si>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</si>
  <si>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</si>
  <si>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</si>
  <si>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</si>
  <si>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</si>
  <si>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</si>
  <si>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</si>
  <si>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</si>
  <si>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</si>
  <si>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</si>
  <si>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</si>
  <si>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</si>
  <si>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</si>
  <si>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</si>
  <si>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</si>
  <si>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</si>
  <si>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</si>
  <si>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2021-70-20000132.0</t>
  </si>
  <si>
    <t>UNION TEMPORAL NUEVO COMIENZO</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</si>
  <si>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</si>
  <si>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GUSTAVO ALFREDO ACOSTA RICARDO</t>
  </si>
  <si>
    <t>3017861344</t>
  </si>
  <si>
    <t>CL 23 # 62 - 15 BARRIO MOCHILA</t>
  </si>
  <si>
    <t>utnuevocomienzo@gmail.com</t>
  </si>
  <si>
    <t xml:space="preserve"> Instituto Colombiano de Bienestar Familiar – ICBF</t>
  </si>
  <si>
    <t>70-0287-2018</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</si>
  <si>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t>
  </si>
  <si>
    <t>70-0098-2019</t>
  </si>
  <si>
    <t>701820120225</t>
  </si>
  <si>
    <t>BRINDAR ATENCION A LA PRIMERA INFANCIA NIÑOS Y NIÑAS MENORES DE CINCO AÑOS 5 DE FAMILIAS CON VULNERABILODAD ECONOMICA, SOCIAL, CULTURAL, NUTRICIONAL Y PSICOAFECTIVA, A TRAVES DE LOS HAGARES COMUNITARIOS DE BIENESTAR MODALIDAD 0-5, EN LAS SIGUIENTES FORMAS DE ATENCION : FAMILIARES, PRIORITARIAMENTE EN SITUACION DE DESPLAZAMIENO Y EN MODALIDAD FAMI, APOYAR FAMILIAS EN DESARROLLO DE MUJERES GESTANTES, MADRES LACTANTES Y NIÑOS Y NIÑAS MENORES DE DOS AÑOS QUE SE ENCUENTRAN EN VULNERABILIDAD PSICOACTIVA, NUTRICIONAL, ECONOMICA Y SOCIAL PRIORITARIAMENTE EN SITUACION DE DESPLAZAMIENTO.</t>
  </si>
  <si>
    <t>701820130315</t>
  </si>
  <si>
    <t>ATENDER INTEGRALMENTE A LA PRIMERA INFANCIA EN EL MARCO DE LA ESTRATEGIA DE DERO A SIEMPRE DECONFORMIDAD CON LAS DIRECTRICES LINEAMIENTOS Y ESTANDARES ESTABLECIDOS POR EL ICBF ASI COMO REGULAR LAS RELACIONES ENTRE LAS PARTES DERIVADAS DE LA ENTREGA DE APORTES DEL ICBF AL CONTRATISTA PARA QUE ESTE ASUMA BAJO SU RESPOSABILIDAD DICHA ATENCION</t>
  </si>
  <si>
    <t>701820100119</t>
  </si>
  <si>
    <t>701820100176</t>
  </si>
  <si>
    <t>701820140397</t>
  </si>
  <si>
    <t>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t>
  </si>
  <si>
    <t>BRINDAR ATENCION A LA PRIMERA INFANCIA, NIÑOS, NIÑAS MENORES DE SEIS (06) AÑOS DE EDAD, DE FAMILIAS EN SITUACION DE VULNERABILIDAD ECONOMICA, SOCIAL, CULTURAL, NUTRICIONAL Y PSICOAFECTIVA, ATRAVES DE LOS HOGARES COMUNITARIOS DE BIENESTAR MODALIDAD 0-7 AÑOS, PRIORITARIAMENTE  EN SITUACION DE DESPLAZAMIENTO; APOYAR LAS FAMILIAS EN DESARROLLO  CON MUJERES GESTANTES, MADRES LACTANTES Y NIÑOS Y NIÑAS MENORES  DE DOS AÑOS DE EDAD QUE SE ENCUENTRAN EN VULNERABILIDAD PSICOAFECTIVA, NUTRICIONAL, ECONOMICA Y SOCIAL  PRIORITARIAMENTE EN SITUACION DE DESPLAZAMIENTO.</t>
  </si>
  <si>
    <t>BRINDAR ATENCION A LA PRIMERA INFANCIA, NIÑOS, NIÑAS MENORES DE CINCO (05) AÑOS DE EDAD, DE FAMILIAS EN SITUACION DE VULNERABILIDAD ECONOMICA, SOCIAL, CULTURAL, NUTRICIONAL Y PSICOAFECTIVA, ATRAVES DE LOS HOGARES COMUNITARIOS DE BIENESTAR MODALIDAD 0-5 AÑOS, EN LAS SIGUIENTES FORMAS DE ATENCION: FAMILIARES, MULTIPLES, GRUPALES Y EN LA MODALIDAD FAMI, APOYAR LA FAMILIA EN DESARROLLO MUJERES GESTANTES, MADRES LACTANTES Y NIÑOS Y NIÑAS MENORES  DE DOS AÑOS QUE SE ENCUENTRAN EN VULNERABILIDAD PSICOAFECTIVA, NUTRICIONAL, ECONOMICA Y SOCIAL.</t>
  </si>
  <si>
    <t>BRINDAR ATENCION A LA PRIMERA INFANCIA, NIÑOS, NIÑAS MENORES DE CINCO (05) AÑOS DE EDAD, DE FAMILIAS EN SITUACION DE VULNERABILIDAD ATRAVES DE LOS HOGARES COMUNITARIOS DE BIENESTA, EN LAS SIGUIENTES FORMAS DE ATENCION: FAMILIARES, MULTIPLES, GRUPALES, JARDIN SOCIAL, EMPRESARIALES EN LA MODALIDAD FAMI, DE CONFORMIDAD CON LOS LINEAMIENTOS, ESTANDARES Y DIRECTRICES QUE EL ICBF EXPIDA PARA LAS MISMAS.</t>
  </si>
  <si>
    <t>ATENDER A LA PRIMERA INFANCIA EN EL MARCO DE LA ESTRATEGIA DE CERO A SIEMPRE ESPECIFICATIVAMENTE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JARDINES SOCIALES Y EN LA MODALIDAD FAMI.</t>
  </si>
  <si>
    <t>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</si>
  <si>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NIÑAS MENORES DE CINCO (05) AÑOS DE FAMILIAS EN SITUACION DE VULNERABILIDAD DE CONFORMIDAD CON LAS DIRECTRICES LINEAMIENTOS Y PARAMETROS ESTABLECIDOS POR EL ICBF, EN LAS SIGUIENTES FORMAS DE ATENCION: HOGARES COMUNITARIOS DE BIENESTAR TRADICIONALES, FAMILIARES, MULTIPLES, AGRUPADOS, EMPRESARIALES, JARDINES, FAMI Y HOGARES COMUNITARIOS INTEGRALES.</t>
  </si>
  <si>
    <t>PRESTAR LOS SERVICIOS: HOGARES COMUNITARIOS  DE BIENESTAR TRADICIONALES FAMILIAR DE CONFORMIDAD CON LAS DIRECTRICES, LINEAMIENTOS Y PARAMETROS ESTABLECIDOS POR EL ICBF , EN ARMONIA CON LA POLITICA DE ESTADO PARA EL DESARROLLO INTEGRAL A LA PRIMERA INFANCIA DE CERO A SIEMPRE.</t>
  </si>
  <si>
    <t>PRESTAR LOS SERVICIOS: HOGARES COMUNITARIOS  DE BIENESTAR, DE CONFORMIDAD CON LAS DIRECTRICES, LINEAMIENTOS Y PARAMETROS ESTABLECIDOS POR EL ICBF , EN ARMONIA CON LA POLITICA DE ESTADO PARA EL DESARROLLO INTEGRAL A LA PRIMERA INFANCIA DE CERO A SIEMPRE.</t>
  </si>
  <si>
    <t>701820070033</t>
  </si>
  <si>
    <t>701820090134</t>
  </si>
  <si>
    <t>701820100143</t>
  </si>
  <si>
    <t>701820110144</t>
  </si>
  <si>
    <t>701820120118</t>
  </si>
  <si>
    <t>701820130108</t>
  </si>
  <si>
    <t>701820140135</t>
  </si>
  <si>
    <t>70-0111-2015</t>
  </si>
  <si>
    <t>70-0526-2016</t>
  </si>
  <si>
    <t>70-0403-2018</t>
  </si>
  <si>
    <t>70-0279-2019</t>
  </si>
  <si>
    <t xml:space="preserve">MARIA ALEJANDRA COTUA TORRES </t>
  </si>
  <si>
    <t>CALLE 22 Nº 13E - 04 SINCELEJO</t>
  </si>
  <si>
    <t>fundacionmisraicez@gmail.com</t>
  </si>
  <si>
    <t>3107476088</t>
  </si>
  <si>
    <t>MARIA ALEJANDRA COTUA TORRES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</si>
</sst>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E106" zoomScale="85" zoomScaleNormal="85"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44194.741022453702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8" t="str">
        <f>HYPERLINK("#Integrante_1!A109","CAPACIDAD RESIDUAL")</f>
        <v>CAPACIDAD RESIDUAL</v>
      </c>
      <c r="F8" s="209"/>
      <c r="G8" s="21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8" t="str">
        <f>HYPERLINK("#Integrante_1!A162","TALENTO HUMANO")</f>
        <v>TALENTO HUMANO</v>
      </c>
      <c r="F9" s="209"/>
      <c r="G9" s="21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8" t="str">
        <f>HYPERLINK("#Integrante_1!F162","INFRAESTRUCTURA")</f>
        <v>INFRAESTRUCTURA</v>
      </c>
      <c r="F10" s="209"/>
      <c r="G10" s="21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453</v>
      </c>
      <c r="I15" s="32" t="s">
        <v>2629</v>
      </c>
      <c r="J15" s="110" t="s">
        <v>2637</v>
      </c>
      <c r="L15" s="201" t="s">
        <v>8</v>
      </c>
      <c r="M15" s="201"/>
      <c r="N15" s="183">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v>823004236</v>
      </c>
      <c r="C20" s="5"/>
      <c r="D20" s="74"/>
      <c r="E20" s="160" t="s">
        <v>2669</v>
      </c>
      <c r="F20" s="194" t="s">
        <v>2682</v>
      </c>
      <c r="G20" s="5"/>
      <c r="H20" s="211"/>
      <c r="I20" s="149" t="s">
        <v>453</v>
      </c>
      <c r="J20" s="150" t="s">
        <v>976</v>
      </c>
      <c r="K20" s="151">
        <v>4640212655</v>
      </c>
      <c r="L20" s="152">
        <v>44211</v>
      </c>
      <c r="M20" s="152">
        <v>44561</v>
      </c>
      <c r="N20" s="135">
        <f>+(M20-L20)/30</f>
        <v>11.666666666666666</v>
      </c>
      <c r="O20" s="138"/>
      <c r="U20" s="134"/>
      <c r="V20" s="107">
        <f ca="1">NOW()</f>
        <v>44194.741022453702</v>
      </c>
      <c r="W20" s="107">
        <f ca="1">NOW()</f>
        <v>44194.741022453702</v>
      </c>
    </row>
    <row r="21" spans="1:23" ht="30" customHeight="1" outlineLevel="1" x14ac:dyDescent="0.25">
      <c r="A21" s="9"/>
      <c r="B21" s="72"/>
      <c r="C21" s="5"/>
      <c r="D21" s="5"/>
      <c r="E21" s="5"/>
      <c r="F21" s="5"/>
      <c r="G21" s="5"/>
      <c r="H21" s="71"/>
      <c r="I21" s="149" t="s">
        <v>453</v>
      </c>
      <c r="J21" s="150" t="s">
        <v>984</v>
      </c>
      <c r="K21" s="151"/>
      <c r="L21" s="152"/>
      <c r="M21" s="152"/>
      <c r="N21" s="135">
        <f t="shared" ref="N21:N35" si="0">+(M21-L21)/30</f>
        <v>0</v>
      </c>
      <c r="O21" s="139"/>
    </row>
    <row r="22" spans="1:23" ht="30" customHeight="1" outlineLevel="1" x14ac:dyDescent="0.25">
      <c r="A22" s="9"/>
      <c r="B22" s="72"/>
      <c r="C22" s="5"/>
      <c r="D22" s="5"/>
      <c r="E22" s="5"/>
      <c r="F22" s="5"/>
      <c r="G22" s="5"/>
      <c r="H22" s="71"/>
      <c r="I22" s="149" t="s">
        <v>453</v>
      </c>
      <c r="J22" s="150" t="s">
        <v>978</v>
      </c>
      <c r="K22" s="151"/>
      <c r="L22" s="152"/>
      <c r="M22" s="152"/>
      <c r="N22" s="136">
        <f t="shared" ref="N22:N33" si="1">+(M22-L22)/30</f>
        <v>0</v>
      </c>
      <c r="O22" s="139"/>
    </row>
    <row r="23" spans="1:23" ht="30" customHeight="1" outlineLevel="1" x14ac:dyDescent="0.25">
      <c r="A23" s="9"/>
      <c r="B23" s="103"/>
      <c r="C23" s="21"/>
      <c r="D23" s="21"/>
      <c r="E23" s="21"/>
      <c r="F23" s="5"/>
      <c r="G23" s="5"/>
      <c r="H23" s="71"/>
      <c r="I23" s="149" t="s">
        <v>453</v>
      </c>
      <c r="J23" s="150" t="s">
        <v>967</v>
      </c>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t="s">
        <v>453</v>
      </c>
      <c r="J24" s="150" t="s">
        <v>985</v>
      </c>
      <c r="K24" s="151"/>
      <c r="L24" s="152"/>
      <c r="M24" s="152"/>
      <c r="N24" s="136">
        <f t="shared" si="1"/>
        <v>0</v>
      </c>
      <c r="O24" s="139"/>
    </row>
    <row r="25" spans="1:23" ht="30" customHeight="1" outlineLevel="1" x14ac:dyDescent="0.25">
      <c r="A25" s="9"/>
      <c r="B25" s="103"/>
      <c r="C25" s="21"/>
      <c r="D25" s="21"/>
      <c r="E25" s="21"/>
      <c r="F25" s="5"/>
      <c r="G25" s="5"/>
      <c r="H25" s="71"/>
      <c r="I25" s="149" t="s">
        <v>453</v>
      </c>
      <c r="J25" s="150" t="s">
        <v>968</v>
      </c>
      <c r="K25" s="151"/>
      <c r="L25" s="152"/>
      <c r="M25" s="152"/>
      <c r="N25" s="136">
        <f t="shared" si="1"/>
        <v>0</v>
      </c>
      <c r="O25" s="139"/>
    </row>
    <row r="26" spans="1:23" ht="30" customHeight="1" outlineLevel="1" x14ac:dyDescent="0.25">
      <c r="A26" s="9"/>
      <c r="B26" s="103"/>
      <c r="C26" s="21"/>
      <c r="D26" s="21"/>
      <c r="E26" s="21"/>
      <c r="F26" s="5"/>
      <c r="G26" s="5"/>
      <c r="H26" s="71"/>
      <c r="I26" s="149" t="s">
        <v>453</v>
      </c>
      <c r="J26" s="150" t="s">
        <v>965</v>
      </c>
      <c r="K26" s="151"/>
      <c r="L26" s="152"/>
      <c r="M26" s="152"/>
      <c r="N26" s="136">
        <f t="shared" si="1"/>
        <v>0</v>
      </c>
      <c r="O26" s="139"/>
    </row>
    <row r="27" spans="1:23" ht="30" customHeight="1" outlineLevel="1" x14ac:dyDescent="0.25">
      <c r="A27" s="9"/>
      <c r="B27" s="103"/>
      <c r="C27" s="21"/>
      <c r="D27" s="21"/>
      <c r="E27" s="21"/>
      <c r="F27" s="5"/>
      <c r="G27" s="5"/>
      <c r="H27" s="71"/>
      <c r="I27" s="149" t="s">
        <v>453</v>
      </c>
      <c r="J27" s="150" t="s">
        <v>985</v>
      </c>
      <c r="K27" s="151"/>
      <c r="L27" s="152"/>
      <c r="M27" s="152"/>
      <c r="N27" s="136">
        <f t="shared" si="1"/>
        <v>0</v>
      </c>
      <c r="O27" s="139"/>
    </row>
    <row r="28" spans="1:23" ht="30" customHeight="1" outlineLevel="1" x14ac:dyDescent="0.25">
      <c r="A28" s="9"/>
      <c r="B28" s="103"/>
      <c r="C28" s="21"/>
      <c r="D28" s="21"/>
      <c r="E28" s="21"/>
      <c r="F28" s="5"/>
      <c r="G28" s="5"/>
      <c r="H28" s="71"/>
      <c r="I28" s="149" t="s">
        <v>453</v>
      </c>
      <c r="J28" s="150" t="s">
        <v>965</v>
      </c>
      <c r="K28" s="151"/>
      <c r="L28" s="152"/>
      <c r="M28" s="152"/>
      <c r="N28" s="136">
        <f t="shared" si="1"/>
        <v>0</v>
      </c>
      <c r="O28" s="139"/>
    </row>
    <row r="29" spans="1:23" ht="30" customHeight="1" outlineLevel="1" x14ac:dyDescent="0.25">
      <c r="A29" s="9"/>
      <c r="B29" s="72"/>
      <c r="C29" s="5"/>
      <c r="D29" s="5"/>
      <c r="E29" s="5"/>
      <c r="F29" s="5"/>
      <c r="G29" s="5"/>
      <c r="H29" s="71"/>
      <c r="I29" s="149" t="s">
        <v>453</v>
      </c>
      <c r="J29" s="150" t="s">
        <v>985</v>
      </c>
      <c r="K29" s="151"/>
      <c r="L29" s="152"/>
      <c r="M29" s="152"/>
      <c r="N29" s="136">
        <f t="shared" si="1"/>
        <v>0</v>
      </c>
      <c r="O29" s="139"/>
    </row>
    <row r="30" spans="1:23" ht="30" customHeight="1" outlineLevel="1" x14ac:dyDescent="0.25">
      <c r="A30" s="9"/>
      <c r="B30" s="72"/>
      <c r="C30" s="5"/>
      <c r="D30" s="5"/>
      <c r="E30" s="5"/>
      <c r="F30" s="5"/>
      <c r="G30" s="5"/>
      <c r="H30" s="71"/>
      <c r="I30" s="149" t="s">
        <v>453</v>
      </c>
      <c r="J30" s="150" t="s">
        <v>964</v>
      </c>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str">
        <f>VLOOKUP(B20,EAS!A2:B1439,2,0)</f>
        <v>FUNDACION ERA NUEVA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2688</v>
      </c>
      <c r="C48" s="113" t="s">
        <v>31</v>
      </c>
      <c r="D48" s="112" t="s">
        <v>2689</v>
      </c>
      <c r="E48" s="145">
        <v>43405</v>
      </c>
      <c r="F48" s="145">
        <v>43434</v>
      </c>
      <c r="G48" s="172">
        <f>IF(AND(E48&lt;&gt;"",F48&lt;&gt;""),((F48-E48)/30),"")</f>
        <v>0.96666666666666667</v>
      </c>
      <c r="H48" s="115" t="s">
        <v>2690</v>
      </c>
      <c r="I48" s="114" t="s">
        <v>453</v>
      </c>
      <c r="J48" s="114" t="s">
        <v>976</v>
      </c>
      <c r="K48" s="117">
        <v>40029494</v>
      </c>
      <c r="L48" s="116" t="s">
        <v>1148</v>
      </c>
      <c r="M48" s="118">
        <v>1</v>
      </c>
      <c r="N48" s="116" t="s">
        <v>27</v>
      </c>
      <c r="O48" s="116" t="s">
        <v>1148</v>
      </c>
      <c r="P48" s="80"/>
    </row>
    <row r="49" spans="1:16" s="6" customFormat="1" ht="24.75" customHeight="1" x14ac:dyDescent="0.25">
      <c r="A49" s="143">
        <v>2</v>
      </c>
      <c r="B49" s="123" t="s">
        <v>2688</v>
      </c>
      <c r="C49" s="125" t="s">
        <v>31</v>
      </c>
      <c r="D49" s="112" t="s">
        <v>2691</v>
      </c>
      <c r="E49" s="145">
        <v>43485</v>
      </c>
      <c r="F49" s="145">
        <v>43707</v>
      </c>
      <c r="G49" s="172">
        <f t="shared" ref="G49:G107" si="2">IF(AND(E49&lt;&gt;"",F49&lt;&gt;""),((F49-E49)/30),"")</f>
        <v>7.4</v>
      </c>
      <c r="H49" s="123" t="s">
        <v>2690</v>
      </c>
      <c r="I49" s="122" t="s">
        <v>453</v>
      </c>
      <c r="J49" s="122" t="s">
        <v>976</v>
      </c>
      <c r="K49" s="117">
        <v>317548605</v>
      </c>
      <c r="L49" s="125" t="s">
        <v>1148</v>
      </c>
      <c r="M49" s="118">
        <v>1</v>
      </c>
      <c r="N49" s="125" t="s">
        <v>27</v>
      </c>
      <c r="O49" s="125" t="s">
        <v>1148</v>
      </c>
      <c r="P49" s="80"/>
    </row>
    <row r="50" spans="1:16" s="6" customFormat="1" ht="24.75" customHeight="1" x14ac:dyDescent="0.25">
      <c r="A50" s="143">
        <v>3</v>
      </c>
      <c r="B50" s="123" t="s">
        <v>2688</v>
      </c>
      <c r="C50" s="125" t="s">
        <v>31</v>
      </c>
      <c r="D50" s="112" t="s">
        <v>2692</v>
      </c>
      <c r="E50" s="145">
        <v>40939</v>
      </c>
      <c r="F50" s="145">
        <v>41273</v>
      </c>
      <c r="G50" s="172">
        <f t="shared" si="2"/>
        <v>11.133333333333333</v>
      </c>
      <c r="H50" s="120" t="s">
        <v>2693</v>
      </c>
      <c r="I50" s="122" t="s">
        <v>453</v>
      </c>
      <c r="J50" s="114" t="s">
        <v>978</v>
      </c>
      <c r="K50" s="117">
        <v>675471959</v>
      </c>
      <c r="L50" s="125" t="s">
        <v>1148</v>
      </c>
      <c r="M50" s="118">
        <v>1</v>
      </c>
      <c r="N50" s="125" t="s">
        <v>27</v>
      </c>
      <c r="O50" s="125" t="s">
        <v>1148</v>
      </c>
      <c r="P50" s="80"/>
    </row>
    <row r="51" spans="1:16" s="6" customFormat="1" ht="24.75" customHeight="1" outlineLevel="1" x14ac:dyDescent="0.25">
      <c r="A51" s="143">
        <v>4</v>
      </c>
      <c r="B51" s="123" t="s">
        <v>2688</v>
      </c>
      <c r="C51" s="125" t="s">
        <v>31</v>
      </c>
      <c r="D51" s="112" t="s">
        <v>2694</v>
      </c>
      <c r="E51" s="145">
        <v>41506</v>
      </c>
      <c r="F51" s="145">
        <v>41988</v>
      </c>
      <c r="G51" s="172">
        <f t="shared" si="2"/>
        <v>16.066666666666666</v>
      </c>
      <c r="H51" s="123" t="s">
        <v>2695</v>
      </c>
      <c r="I51" s="122" t="s">
        <v>453</v>
      </c>
      <c r="J51" s="122" t="s">
        <v>978</v>
      </c>
      <c r="K51" s="117">
        <v>2007985070</v>
      </c>
      <c r="L51" s="125" t="s">
        <v>1148</v>
      </c>
      <c r="M51" s="118">
        <v>1</v>
      </c>
      <c r="N51" s="125" t="s">
        <v>27</v>
      </c>
      <c r="O51" s="125" t="s">
        <v>1148</v>
      </c>
      <c r="P51" s="80"/>
    </row>
    <row r="52" spans="1:16" s="7" customFormat="1" ht="24.75" customHeight="1" outlineLevel="1" x14ac:dyDescent="0.25">
      <c r="A52" s="144">
        <v>5</v>
      </c>
      <c r="B52" s="123" t="s">
        <v>2688</v>
      </c>
      <c r="C52" s="125" t="s">
        <v>31</v>
      </c>
      <c r="D52" s="112" t="s">
        <v>2696</v>
      </c>
      <c r="E52" s="145">
        <v>40206</v>
      </c>
      <c r="F52" s="145">
        <v>40558</v>
      </c>
      <c r="G52" s="172">
        <f t="shared" si="2"/>
        <v>11.733333333333333</v>
      </c>
      <c r="H52" s="120" t="s">
        <v>2693</v>
      </c>
      <c r="I52" s="122" t="s">
        <v>453</v>
      </c>
      <c r="J52" s="122" t="s">
        <v>978</v>
      </c>
      <c r="K52" s="117">
        <v>942934822</v>
      </c>
      <c r="L52" s="125" t="s">
        <v>1148</v>
      </c>
      <c r="M52" s="118">
        <v>1</v>
      </c>
      <c r="N52" s="125" t="s">
        <v>27</v>
      </c>
      <c r="O52" s="125" t="s">
        <v>1148</v>
      </c>
      <c r="P52" s="81"/>
    </row>
    <row r="53" spans="1:16" s="7" customFormat="1" ht="24.75" customHeight="1" outlineLevel="1" x14ac:dyDescent="0.25">
      <c r="A53" s="144">
        <v>6</v>
      </c>
      <c r="B53" s="123" t="s">
        <v>2688</v>
      </c>
      <c r="C53" s="125" t="s">
        <v>31</v>
      </c>
      <c r="D53" s="122" t="s">
        <v>2696</v>
      </c>
      <c r="E53" s="145">
        <v>40206</v>
      </c>
      <c r="F53" s="145">
        <v>40558</v>
      </c>
      <c r="G53" s="172">
        <f t="shared" si="2"/>
        <v>11.733333333333333</v>
      </c>
      <c r="H53" s="120" t="s">
        <v>2693</v>
      </c>
      <c r="I53" s="122" t="s">
        <v>453</v>
      </c>
      <c r="J53" s="114" t="s">
        <v>985</v>
      </c>
      <c r="K53" s="124">
        <v>942934822</v>
      </c>
      <c r="L53" s="125" t="s">
        <v>1148</v>
      </c>
      <c r="M53" s="118">
        <v>1</v>
      </c>
      <c r="N53" s="125" t="s">
        <v>27</v>
      </c>
      <c r="O53" s="125" t="s">
        <v>1148</v>
      </c>
      <c r="P53" s="81"/>
    </row>
    <row r="54" spans="1:16" s="7" customFormat="1" ht="24.75" customHeight="1" outlineLevel="1" x14ac:dyDescent="0.25">
      <c r="A54" s="144">
        <v>7</v>
      </c>
      <c r="B54" s="123" t="s">
        <v>2688</v>
      </c>
      <c r="C54" s="125" t="s">
        <v>31</v>
      </c>
      <c r="D54" s="122" t="s">
        <v>2692</v>
      </c>
      <c r="E54" s="145">
        <v>40939</v>
      </c>
      <c r="F54" s="145">
        <v>41273</v>
      </c>
      <c r="G54" s="172">
        <f t="shared" si="2"/>
        <v>11.133333333333333</v>
      </c>
      <c r="H54" s="120" t="s">
        <v>2693</v>
      </c>
      <c r="I54" s="122" t="s">
        <v>453</v>
      </c>
      <c r="J54" s="122" t="s">
        <v>985</v>
      </c>
      <c r="K54" s="124">
        <v>675471959</v>
      </c>
      <c r="L54" s="125" t="s">
        <v>1148</v>
      </c>
      <c r="M54" s="118">
        <v>1</v>
      </c>
      <c r="N54" s="125" t="s">
        <v>27</v>
      </c>
      <c r="O54" s="125" t="s">
        <v>1148</v>
      </c>
      <c r="P54" s="81"/>
    </row>
    <row r="55" spans="1:16" s="7" customFormat="1" ht="24.75" customHeight="1" outlineLevel="1" x14ac:dyDescent="0.25">
      <c r="A55" s="144">
        <v>8</v>
      </c>
      <c r="B55" s="123" t="s">
        <v>2688</v>
      </c>
      <c r="C55" s="125" t="s">
        <v>31</v>
      </c>
      <c r="D55" s="112" t="s">
        <v>2697</v>
      </c>
      <c r="E55" s="145">
        <v>42397</v>
      </c>
      <c r="F55" s="145">
        <v>42735</v>
      </c>
      <c r="G55" s="172">
        <f t="shared" si="2"/>
        <v>11.266666666666667</v>
      </c>
      <c r="H55" s="120" t="s">
        <v>2693</v>
      </c>
      <c r="I55" s="114" t="s">
        <v>453</v>
      </c>
      <c r="J55" s="114" t="s">
        <v>985</v>
      </c>
      <c r="K55" s="119">
        <v>132879262</v>
      </c>
      <c r="L55" s="125" t="s">
        <v>1148</v>
      </c>
      <c r="M55" s="118">
        <v>1</v>
      </c>
      <c r="N55" s="125" t="s">
        <v>27</v>
      </c>
      <c r="O55" s="125" t="s">
        <v>1148</v>
      </c>
      <c r="P55" s="81"/>
    </row>
    <row r="56" spans="1:16" s="7" customFormat="1" ht="24.75" customHeight="1" outlineLevel="1" x14ac:dyDescent="0.25">
      <c r="A56" s="144">
        <v>9</v>
      </c>
      <c r="B56" s="123" t="s">
        <v>2688</v>
      </c>
      <c r="C56" s="125" t="s">
        <v>31</v>
      </c>
      <c r="D56" s="122" t="s">
        <v>2692</v>
      </c>
      <c r="E56" s="145">
        <v>40939</v>
      </c>
      <c r="F56" s="145">
        <v>41273</v>
      </c>
      <c r="G56" s="172">
        <f t="shared" si="2"/>
        <v>11.133333333333333</v>
      </c>
      <c r="H56" s="120" t="s">
        <v>2693</v>
      </c>
      <c r="I56" s="122" t="s">
        <v>453</v>
      </c>
      <c r="J56" s="114" t="s">
        <v>968</v>
      </c>
      <c r="K56" s="119">
        <v>675471959</v>
      </c>
      <c r="L56" s="125" t="s">
        <v>1148</v>
      </c>
      <c r="M56" s="118">
        <v>1</v>
      </c>
      <c r="N56" s="125" t="s">
        <v>27</v>
      </c>
      <c r="O56" s="125" t="s">
        <v>1148</v>
      </c>
      <c r="P56" s="81"/>
    </row>
    <row r="57" spans="1:16" s="7" customFormat="1" ht="24.75" customHeight="1" outlineLevel="1" x14ac:dyDescent="0.25">
      <c r="A57" s="144">
        <v>10</v>
      </c>
      <c r="B57" s="123" t="s">
        <v>2688</v>
      </c>
      <c r="C57" s="125" t="s">
        <v>31</v>
      </c>
      <c r="D57" s="63" t="s">
        <v>2698</v>
      </c>
      <c r="E57" s="145">
        <v>42003</v>
      </c>
      <c r="F57" s="145">
        <v>42369</v>
      </c>
      <c r="G57" s="172">
        <f t="shared" si="2"/>
        <v>12.2</v>
      </c>
      <c r="H57" s="64" t="s">
        <v>2699</v>
      </c>
      <c r="I57" s="122" t="s">
        <v>453</v>
      </c>
      <c r="J57" s="122" t="s">
        <v>968</v>
      </c>
      <c r="K57" s="66">
        <v>1669560120</v>
      </c>
      <c r="L57" s="125" t="s">
        <v>1148</v>
      </c>
      <c r="M57" s="118">
        <v>1</v>
      </c>
      <c r="N57" s="125" t="s">
        <v>27</v>
      </c>
      <c r="O57" s="125" t="s">
        <v>26</v>
      </c>
      <c r="P57" s="81"/>
    </row>
    <row r="58" spans="1:16" s="7" customFormat="1" ht="24.75" customHeight="1" outlineLevel="1" x14ac:dyDescent="0.25">
      <c r="A58" s="144">
        <v>11</v>
      </c>
      <c r="B58" s="123" t="s">
        <v>2688</v>
      </c>
      <c r="C58" s="125" t="s">
        <v>31</v>
      </c>
      <c r="D58" s="122" t="s">
        <v>2698</v>
      </c>
      <c r="E58" s="145">
        <v>42003</v>
      </c>
      <c r="F58" s="145">
        <v>42369</v>
      </c>
      <c r="G58" s="172">
        <f t="shared" si="2"/>
        <v>12.2</v>
      </c>
      <c r="H58" s="123" t="s">
        <v>2699</v>
      </c>
      <c r="I58" s="122" t="s">
        <v>453</v>
      </c>
      <c r="J58" s="122" t="s">
        <v>965</v>
      </c>
      <c r="K58" s="124">
        <v>1669560120</v>
      </c>
      <c r="L58" s="125" t="s">
        <v>1148</v>
      </c>
      <c r="M58" s="118">
        <v>1</v>
      </c>
      <c r="N58" s="125" t="s">
        <v>27</v>
      </c>
      <c r="O58" s="125" t="s">
        <v>26</v>
      </c>
      <c r="P58" s="81"/>
    </row>
    <row r="59" spans="1:16" s="7" customFormat="1" ht="24.75" customHeight="1" outlineLevel="1" x14ac:dyDescent="0.25">
      <c r="A59" s="144">
        <v>12</v>
      </c>
      <c r="B59" s="123"/>
      <c r="C59" s="125"/>
      <c r="D59" s="122"/>
      <c r="E59" s="145"/>
      <c r="F59" s="145"/>
      <c r="G59" s="172" t="str">
        <f t="shared" si="2"/>
        <v/>
      </c>
      <c r="H59" s="64"/>
      <c r="I59" s="122"/>
      <c r="J59" s="122"/>
      <c r="K59" s="66"/>
      <c r="L59" s="65"/>
      <c r="M59" s="67"/>
      <c r="N59" s="65"/>
      <c r="O59" s="65"/>
      <c r="P59" s="81"/>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1"/>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1"/>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1"/>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1"/>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1"/>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1"/>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1"/>
      <c r="E114" s="145"/>
      <c r="F114" s="145"/>
      <c r="G114" s="172" t="str">
        <f>IF(AND(E114&lt;&gt;"",F114&lt;&gt;""),((F114-E114)/30),"")</f>
        <v/>
      </c>
      <c r="H114" s="123"/>
      <c r="I114" s="122"/>
      <c r="J114" s="122"/>
      <c r="K114" s="124"/>
      <c r="L114" s="102" t="str">
        <f>+IF(AND(K114&gt;0,O114="Ejecución"),(K114/877802)*Tabla28[[#This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2671</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2671</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2671</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2671</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2671</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2671</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2671</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2671</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2671</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2671</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2671</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2671</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2671</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2671</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2671</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2671</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2671</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2671</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2671</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2671</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2671</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2671</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2671</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2671</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2671</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2671</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2671</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2671</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2671</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2671</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2671</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2671</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2671</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2671</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2671</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2671</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2671</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2671</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2671</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2671</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2671</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2671</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2671</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8">
        <v>5.0000000000000001E-3</v>
      </c>
      <c r="G179" s="179">
        <f>IF(F179&gt;0,SUM(E179+F179),"")</f>
        <v>2.5000000000000001E-2</v>
      </c>
      <c r="H179" s="5"/>
      <c r="I179" s="237" t="s">
        <v>2674</v>
      </c>
      <c r="J179" s="238"/>
      <c r="K179" s="238"/>
      <c r="L179" s="239"/>
      <c r="M179" s="178">
        <v>2.1000000000000001E-2</v>
      </c>
      <c r="O179" s="8"/>
      <c r="Q179" s="19"/>
      <c r="R179" s="179">
        <f>IF(M179&gt;0,SUM(S179+M179),"")</f>
        <v>4.1000000000000002E-2</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2.5000000000000001E-2</v>
      </c>
      <c r="D185" s="93" t="s">
        <v>2633</v>
      </c>
      <c r="E185" s="96">
        <f>+(C185*SUM(K20:K35))</f>
        <v>116005316.375</v>
      </c>
      <c r="F185" s="94"/>
      <c r="G185" s="95"/>
      <c r="H185" s="90"/>
      <c r="I185" s="92" t="s">
        <v>2632</v>
      </c>
      <c r="J185" s="184">
        <f>M179</f>
        <v>2.1000000000000001E-2</v>
      </c>
      <c r="K185" s="230" t="s">
        <v>2633</v>
      </c>
      <c r="L185" s="230"/>
      <c r="M185" s="96">
        <f>+J185*K20</f>
        <v>97444465.75500001</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26" t="s">
        <v>24</v>
      </c>
      <c r="J192" s="5" t="s">
        <v>2642</v>
      </c>
      <c r="K192" s="5"/>
      <c r="M192" s="5"/>
      <c r="N192" s="5"/>
      <c r="O192" s="8"/>
      <c r="Q192" s="154"/>
      <c r="R192" s="155"/>
      <c r="S192" s="155"/>
      <c r="T192" s="154"/>
    </row>
    <row r="193" spans="1:18" x14ac:dyDescent="0.25">
      <c r="A193" s="9"/>
      <c r="C193" s="126">
        <v>41681</v>
      </c>
      <c r="D193" s="5"/>
      <c r="E193" s="127">
        <v>135</v>
      </c>
      <c r="F193" s="5"/>
      <c r="G193" s="5"/>
      <c r="H193" s="147" t="s">
        <v>2684</v>
      </c>
      <c r="J193" s="5"/>
      <c r="K193" s="128">
        <v>40206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2686</v>
      </c>
      <c r="J211" s="27" t="s">
        <v>2627</v>
      </c>
      <c r="K211" s="148" t="s">
        <v>2686</v>
      </c>
      <c r="L211" s="21"/>
      <c r="M211" s="21"/>
      <c r="N211" s="21"/>
      <c r="O211" s="8"/>
    </row>
    <row r="212" spans="1:15" x14ac:dyDescent="0.25">
      <c r="A212" s="9"/>
      <c r="B212" s="27" t="s">
        <v>2624</v>
      </c>
      <c r="C212" s="147" t="s">
        <v>2684</v>
      </c>
      <c r="D212" s="21"/>
      <c r="G212" s="27" t="s">
        <v>2626</v>
      </c>
      <c r="H212" s="148" t="s">
        <v>2685</v>
      </c>
      <c r="J212" s="27" t="s">
        <v>2628</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202" zoomScale="85" zoomScaleNormal="85" zoomScaleSheetLayoutView="40" zoomScalePageLayoutView="40" workbookViewId="0">
      <selection activeCell="L194" sqref="L19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44194.741022453702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8" t="str">
        <f>HYPERLINK("#Integrante_2!A109","CAPACIDAD RESIDUAL")</f>
        <v>CAPACIDAD RESIDUAL</v>
      </c>
      <c r="F8" s="209"/>
      <c r="G8" s="21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8" t="str">
        <f>HYPERLINK("#Integrante_2!A162","TALENTO HUMANO")</f>
        <v>TALENTO HUMANO</v>
      </c>
      <c r="F9" s="209"/>
      <c r="G9" s="21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8" t="str">
        <f>HYPERLINK("#Integrante_2!F162","INFRAESTRUCTURA")</f>
        <v>INFRAESTRUCTURA</v>
      </c>
      <c r="F10" s="209"/>
      <c r="G10" s="21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2681</v>
      </c>
      <c r="D15" s="35"/>
      <c r="E15" s="35"/>
      <c r="F15" s="5"/>
      <c r="G15" s="32" t="s">
        <v>1168</v>
      </c>
      <c r="H15" s="105" t="s">
        <v>453</v>
      </c>
      <c r="I15" s="32" t="s">
        <v>2629</v>
      </c>
      <c r="J15" s="110" t="s">
        <v>2637</v>
      </c>
      <c r="L15" s="201" t="s">
        <v>8</v>
      </c>
      <c r="M15" s="201"/>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v>823001970</v>
      </c>
      <c r="C20" s="5"/>
      <c r="D20" s="168"/>
      <c r="E20" s="160" t="s">
        <v>2669</v>
      </c>
      <c r="F20" s="194" t="s">
        <v>2682</v>
      </c>
      <c r="G20" s="5"/>
      <c r="H20" s="211"/>
      <c r="I20" s="149" t="s">
        <v>453</v>
      </c>
      <c r="J20" s="150" t="s">
        <v>976</v>
      </c>
      <c r="K20" s="151">
        <v>4640212655</v>
      </c>
      <c r="L20" s="152"/>
      <c r="M20" s="152">
        <v>44561</v>
      </c>
      <c r="N20" s="135">
        <f>+(M20-L20)/30</f>
        <v>1485.3666666666666</v>
      </c>
      <c r="O20" s="138"/>
      <c r="U20" s="134"/>
      <c r="V20" s="107">
        <f ca="1">NOW()</f>
        <v>44194.741022453702</v>
      </c>
      <c r="W20" s="107">
        <f ca="1">NOW()</f>
        <v>44194.741022453702</v>
      </c>
    </row>
    <row r="21" spans="1:23" ht="30" customHeight="1" outlineLevel="1" x14ac:dyDescent="0.25">
      <c r="A21" s="9"/>
      <c r="B21" s="72"/>
      <c r="C21" s="5"/>
      <c r="D21" s="5"/>
      <c r="E21" s="5"/>
      <c r="F21" s="5"/>
      <c r="G21" s="5"/>
      <c r="H21" s="170"/>
      <c r="I21" s="149" t="s">
        <v>453</v>
      </c>
      <c r="J21" s="150" t="s">
        <v>984</v>
      </c>
      <c r="K21" s="151"/>
      <c r="L21" s="152"/>
      <c r="M21" s="152"/>
      <c r="N21" s="135">
        <f t="shared" ref="N21:N35" si="0">+(M21-L21)/30</f>
        <v>0</v>
      </c>
      <c r="O21" s="139"/>
    </row>
    <row r="22" spans="1:23" ht="30" customHeight="1" outlineLevel="1" x14ac:dyDescent="0.25">
      <c r="A22" s="9"/>
      <c r="B22" s="72"/>
      <c r="C22" s="5"/>
      <c r="D22" s="5"/>
      <c r="E22" s="5"/>
      <c r="F22" s="5"/>
      <c r="G22" s="5"/>
      <c r="H22" s="170"/>
      <c r="I22" s="149" t="s">
        <v>453</v>
      </c>
      <c r="J22" s="150" t="s">
        <v>978</v>
      </c>
      <c r="K22" s="151"/>
      <c r="L22" s="152"/>
      <c r="M22" s="152"/>
      <c r="N22" s="136">
        <f t="shared" si="0"/>
        <v>0</v>
      </c>
      <c r="O22" s="139"/>
    </row>
    <row r="23" spans="1:23" ht="30" customHeight="1" outlineLevel="1" x14ac:dyDescent="0.25">
      <c r="A23" s="9"/>
      <c r="B23" s="103"/>
      <c r="C23" s="21"/>
      <c r="D23" s="21"/>
      <c r="E23" s="21"/>
      <c r="F23" s="5"/>
      <c r="G23" s="5"/>
      <c r="H23" s="170"/>
      <c r="I23" s="149" t="s">
        <v>453</v>
      </c>
      <c r="J23" s="150" t="s">
        <v>967</v>
      </c>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t="s">
        <v>453</v>
      </c>
      <c r="J24" s="150" t="s">
        <v>985</v>
      </c>
      <c r="K24" s="151"/>
      <c r="L24" s="152"/>
      <c r="M24" s="152"/>
      <c r="N24" s="136">
        <f t="shared" si="0"/>
        <v>0</v>
      </c>
      <c r="O24" s="139"/>
    </row>
    <row r="25" spans="1:23" ht="30" customHeight="1" outlineLevel="1" x14ac:dyDescent="0.25">
      <c r="A25" s="9"/>
      <c r="B25" s="103"/>
      <c r="C25" s="21"/>
      <c r="D25" s="21"/>
      <c r="E25" s="21"/>
      <c r="F25" s="5"/>
      <c r="G25" s="5"/>
      <c r="H25" s="170"/>
      <c r="I25" s="149" t="s">
        <v>453</v>
      </c>
      <c r="J25" s="150" t="s">
        <v>968</v>
      </c>
      <c r="K25" s="151"/>
      <c r="L25" s="152"/>
      <c r="M25" s="152"/>
      <c r="N25" s="136">
        <f t="shared" si="0"/>
        <v>0</v>
      </c>
      <c r="O25" s="139"/>
    </row>
    <row r="26" spans="1:23" ht="30" customHeight="1" outlineLevel="1" x14ac:dyDescent="0.25">
      <c r="A26" s="9"/>
      <c r="B26" s="103"/>
      <c r="C26" s="21"/>
      <c r="D26" s="21"/>
      <c r="E26" s="21"/>
      <c r="F26" s="5"/>
      <c r="G26" s="5"/>
      <c r="H26" s="170"/>
      <c r="I26" s="149" t="s">
        <v>453</v>
      </c>
      <c r="J26" s="150" t="s">
        <v>965</v>
      </c>
      <c r="K26" s="151"/>
      <c r="L26" s="152"/>
      <c r="M26" s="152"/>
      <c r="N26" s="136">
        <f t="shared" si="0"/>
        <v>0</v>
      </c>
      <c r="O26" s="139"/>
    </row>
    <row r="27" spans="1:23" ht="30" customHeight="1" outlineLevel="1" x14ac:dyDescent="0.25">
      <c r="A27" s="9"/>
      <c r="B27" s="103"/>
      <c r="C27" s="21"/>
      <c r="D27" s="21"/>
      <c r="E27" s="21"/>
      <c r="F27" s="5"/>
      <c r="G27" s="5"/>
      <c r="H27" s="170"/>
      <c r="I27" s="149" t="s">
        <v>453</v>
      </c>
      <c r="J27" s="150" t="s">
        <v>985</v>
      </c>
      <c r="K27" s="151"/>
      <c r="L27" s="152"/>
      <c r="M27" s="152"/>
      <c r="N27" s="136">
        <f t="shared" si="0"/>
        <v>0</v>
      </c>
      <c r="O27" s="139"/>
    </row>
    <row r="28" spans="1:23" ht="30" customHeight="1" outlineLevel="1" x14ac:dyDescent="0.25">
      <c r="A28" s="9"/>
      <c r="B28" s="103"/>
      <c r="C28" s="21"/>
      <c r="D28" s="21"/>
      <c r="E28" s="21"/>
      <c r="F28" s="5"/>
      <c r="G28" s="5"/>
      <c r="H28" s="170"/>
      <c r="I28" s="149" t="s">
        <v>453</v>
      </c>
      <c r="J28" s="150" t="s">
        <v>965</v>
      </c>
      <c r="K28" s="151"/>
      <c r="L28" s="152"/>
      <c r="M28" s="152"/>
      <c r="N28" s="136">
        <f t="shared" si="0"/>
        <v>0</v>
      </c>
      <c r="O28" s="139"/>
    </row>
    <row r="29" spans="1:23" ht="30" customHeight="1" outlineLevel="1" x14ac:dyDescent="0.25">
      <c r="A29" s="9"/>
      <c r="B29" s="72"/>
      <c r="C29" s="5"/>
      <c r="D29" s="5"/>
      <c r="E29" s="5"/>
      <c r="F29" s="5"/>
      <c r="G29" s="5"/>
      <c r="H29" s="170"/>
      <c r="I29" s="149" t="s">
        <v>453</v>
      </c>
      <c r="J29" s="150" t="s">
        <v>985</v>
      </c>
      <c r="K29" s="151"/>
      <c r="L29" s="152"/>
      <c r="M29" s="152"/>
      <c r="N29" s="136">
        <f t="shared" si="0"/>
        <v>0</v>
      </c>
      <c r="O29" s="139"/>
    </row>
    <row r="30" spans="1:23" ht="30" customHeight="1" outlineLevel="1" x14ac:dyDescent="0.25">
      <c r="A30" s="9"/>
      <c r="B30" s="72"/>
      <c r="C30" s="5"/>
      <c r="D30" s="5"/>
      <c r="E30" s="5"/>
      <c r="F30" s="5"/>
      <c r="G30" s="5"/>
      <c r="H30" s="170"/>
      <c r="I30" s="149" t="s">
        <v>453</v>
      </c>
      <c r="J30" s="150" t="s">
        <v>964</v>
      </c>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str">
        <f>VLOOKUP(B20,EAS!A2:B1439,2,0)</f>
        <v>COMITE INTERGREMIAL COMUNITARIO CIC MUNICIPIO DE SAN PEDRO</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2683</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2688</v>
      </c>
      <c r="C48" s="125" t="s">
        <v>31</v>
      </c>
      <c r="D48" s="122" t="s">
        <v>2708</v>
      </c>
      <c r="E48" s="145">
        <v>39115</v>
      </c>
      <c r="F48" s="145">
        <v>39447</v>
      </c>
      <c r="G48" s="172">
        <f>IF(AND(E48&lt;&gt;"",F48&lt;&gt;""),((F48-E48)/30),"")</f>
        <v>11.066666666666666</v>
      </c>
      <c r="H48" s="123" t="s">
        <v>2700</v>
      </c>
      <c r="I48" s="122" t="s">
        <v>453</v>
      </c>
      <c r="J48" s="122" t="s">
        <v>982</v>
      </c>
      <c r="K48" s="124">
        <v>123000</v>
      </c>
      <c r="L48" s="125" t="s">
        <v>1148</v>
      </c>
      <c r="M48" s="181">
        <v>1</v>
      </c>
      <c r="N48" s="125" t="s">
        <v>27</v>
      </c>
      <c r="O48" s="125" t="s">
        <v>1148</v>
      </c>
      <c r="P48" s="80"/>
    </row>
    <row r="49" spans="1:16" s="6" customFormat="1" ht="24.75" customHeight="1" x14ac:dyDescent="0.25">
      <c r="A49" s="143">
        <v>2</v>
      </c>
      <c r="B49" s="123" t="s">
        <v>2688</v>
      </c>
      <c r="C49" s="125" t="s">
        <v>31</v>
      </c>
      <c r="D49" s="122" t="s">
        <v>2709</v>
      </c>
      <c r="E49" s="145">
        <v>39846</v>
      </c>
      <c r="F49" s="145">
        <v>40209</v>
      </c>
      <c r="G49" s="172">
        <f t="shared" ref="G49:G107" si="1">IF(AND(E49&lt;&gt;"",F49&lt;&gt;""),((F49-E49)/30),"")</f>
        <v>12.1</v>
      </c>
      <c r="H49" s="123" t="s">
        <v>2700</v>
      </c>
      <c r="I49" s="122" t="s">
        <v>453</v>
      </c>
      <c r="J49" s="122" t="s">
        <v>982</v>
      </c>
      <c r="K49" s="124">
        <v>139820806</v>
      </c>
      <c r="L49" s="125" t="s">
        <v>1148</v>
      </c>
      <c r="M49" s="181">
        <v>1</v>
      </c>
      <c r="N49" s="125" t="s">
        <v>27</v>
      </c>
      <c r="O49" s="125" t="s">
        <v>1148</v>
      </c>
      <c r="P49" s="80"/>
    </row>
    <row r="50" spans="1:16" s="6" customFormat="1" ht="24.75" customHeight="1" x14ac:dyDescent="0.25">
      <c r="A50" s="143">
        <v>3</v>
      </c>
      <c r="B50" s="123" t="s">
        <v>2688</v>
      </c>
      <c r="C50" s="125" t="s">
        <v>31</v>
      </c>
      <c r="D50" s="122" t="s">
        <v>2710</v>
      </c>
      <c r="E50" s="145">
        <v>40211</v>
      </c>
      <c r="F50" s="145">
        <v>40543</v>
      </c>
      <c r="G50" s="172">
        <f t="shared" si="1"/>
        <v>11.066666666666666</v>
      </c>
      <c r="H50" s="120" t="s">
        <v>2700</v>
      </c>
      <c r="I50" s="122" t="s">
        <v>453</v>
      </c>
      <c r="J50" s="122" t="s">
        <v>982</v>
      </c>
      <c r="K50" s="124">
        <v>145210660</v>
      </c>
      <c r="L50" s="125" t="s">
        <v>1148</v>
      </c>
      <c r="M50" s="181">
        <v>1</v>
      </c>
      <c r="N50" s="125" t="s">
        <v>27</v>
      </c>
      <c r="O50" s="125" t="s">
        <v>1148</v>
      </c>
      <c r="P50" s="80"/>
    </row>
    <row r="51" spans="1:16" s="6" customFormat="1" ht="24.75" customHeight="1" outlineLevel="1" x14ac:dyDescent="0.25">
      <c r="A51" s="143">
        <v>4</v>
      </c>
      <c r="B51" s="123" t="s">
        <v>2688</v>
      </c>
      <c r="C51" s="125" t="s">
        <v>31</v>
      </c>
      <c r="D51" s="122" t="s">
        <v>2711</v>
      </c>
      <c r="E51" s="145">
        <v>40576</v>
      </c>
      <c r="F51" s="145">
        <v>40908</v>
      </c>
      <c r="G51" s="172">
        <f t="shared" si="1"/>
        <v>11.066666666666666</v>
      </c>
      <c r="H51" s="123" t="s">
        <v>2700</v>
      </c>
      <c r="I51" s="122" t="s">
        <v>453</v>
      </c>
      <c r="J51" s="122" t="s">
        <v>982</v>
      </c>
      <c r="K51" s="124">
        <v>151685111</v>
      </c>
      <c r="L51" s="125" t="s">
        <v>1148</v>
      </c>
      <c r="M51" s="181">
        <v>1</v>
      </c>
      <c r="N51" s="125" t="s">
        <v>27</v>
      </c>
      <c r="O51" s="125" t="s">
        <v>1148</v>
      </c>
      <c r="P51" s="80"/>
    </row>
    <row r="52" spans="1:16" s="7" customFormat="1" ht="24.75" customHeight="1" outlineLevel="1" x14ac:dyDescent="0.25">
      <c r="A52" s="144">
        <v>5</v>
      </c>
      <c r="B52" s="123" t="s">
        <v>2688</v>
      </c>
      <c r="C52" s="125" t="s">
        <v>31</v>
      </c>
      <c r="D52" s="122" t="s">
        <v>2712</v>
      </c>
      <c r="E52" s="145">
        <v>40941</v>
      </c>
      <c r="F52" s="145">
        <v>41273</v>
      </c>
      <c r="G52" s="172">
        <f t="shared" si="1"/>
        <v>11.066666666666666</v>
      </c>
      <c r="H52" s="120" t="s">
        <v>2701</v>
      </c>
      <c r="I52" s="122" t="s">
        <v>453</v>
      </c>
      <c r="J52" s="122" t="s">
        <v>982</v>
      </c>
      <c r="K52" s="124">
        <v>246881453</v>
      </c>
      <c r="L52" s="125" t="s">
        <v>1148</v>
      </c>
      <c r="M52" s="181">
        <v>1</v>
      </c>
      <c r="N52" s="125" t="s">
        <v>27</v>
      </c>
      <c r="O52" s="125" t="s">
        <v>26</v>
      </c>
      <c r="P52" s="81"/>
    </row>
    <row r="53" spans="1:16" s="7" customFormat="1" ht="24.75" customHeight="1" outlineLevel="1" x14ac:dyDescent="0.25">
      <c r="A53" s="144">
        <v>6</v>
      </c>
      <c r="B53" s="123" t="s">
        <v>2688</v>
      </c>
      <c r="C53" s="125" t="s">
        <v>31</v>
      </c>
      <c r="D53" s="122" t="s">
        <v>2713</v>
      </c>
      <c r="E53" s="145">
        <v>41307</v>
      </c>
      <c r="F53" s="145">
        <v>41639</v>
      </c>
      <c r="G53" s="172">
        <f t="shared" si="1"/>
        <v>11.066666666666666</v>
      </c>
      <c r="H53" s="120" t="s">
        <v>2702</v>
      </c>
      <c r="I53" s="122" t="s">
        <v>453</v>
      </c>
      <c r="J53" s="122" t="s">
        <v>982</v>
      </c>
      <c r="K53" s="124">
        <v>277246280</v>
      </c>
      <c r="L53" s="125" t="s">
        <v>1148</v>
      </c>
      <c r="M53" s="181">
        <v>1</v>
      </c>
      <c r="N53" s="125" t="s">
        <v>2639</v>
      </c>
      <c r="O53" s="125" t="s">
        <v>26</v>
      </c>
      <c r="P53" s="81"/>
    </row>
    <row r="54" spans="1:16" s="7" customFormat="1" ht="24.75" customHeight="1" outlineLevel="1" x14ac:dyDescent="0.25">
      <c r="A54" s="144">
        <v>7</v>
      </c>
      <c r="B54" s="123" t="s">
        <v>2688</v>
      </c>
      <c r="C54" s="125" t="s">
        <v>31</v>
      </c>
      <c r="D54" s="122" t="s">
        <v>2714</v>
      </c>
      <c r="E54" s="145">
        <v>41663</v>
      </c>
      <c r="F54" s="145">
        <v>42034</v>
      </c>
      <c r="G54" s="172">
        <f t="shared" si="1"/>
        <v>12.366666666666667</v>
      </c>
      <c r="H54" s="123" t="s">
        <v>2703</v>
      </c>
      <c r="I54" s="122" t="s">
        <v>453</v>
      </c>
      <c r="J54" s="122" t="s">
        <v>982</v>
      </c>
      <c r="K54" s="119">
        <v>375862819</v>
      </c>
      <c r="L54" s="125" t="s">
        <v>1148</v>
      </c>
      <c r="M54" s="181">
        <v>1</v>
      </c>
      <c r="N54" s="125" t="s">
        <v>27</v>
      </c>
      <c r="O54" s="125" t="s">
        <v>26</v>
      </c>
      <c r="P54" s="81"/>
    </row>
    <row r="55" spans="1:16" s="7" customFormat="1" ht="24.75" customHeight="1" outlineLevel="1" x14ac:dyDescent="0.25">
      <c r="A55" s="144">
        <v>8</v>
      </c>
      <c r="B55" s="123" t="s">
        <v>2688</v>
      </c>
      <c r="C55" s="125" t="s">
        <v>31</v>
      </c>
      <c r="D55" s="122" t="s">
        <v>2715</v>
      </c>
      <c r="E55" s="145">
        <v>42040</v>
      </c>
      <c r="F55" s="145">
        <v>42369</v>
      </c>
      <c r="G55" s="172">
        <f t="shared" si="1"/>
        <v>10.966666666666667</v>
      </c>
      <c r="H55" s="123" t="s">
        <v>2704</v>
      </c>
      <c r="I55" s="122" t="s">
        <v>453</v>
      </c>
      <c r="J55" s="122" t="s">
        <v>982</v>
      </c>
      <c r="K55" s="119">
        <v>346691687</v>
      </c>
      <c r="L55" s="125" t="s">
        <v>1148</v>
      </c>
      <c r="M55" s="181">
        <v>1</v>
      </c>
      <c r="N55" s="125" t="s">
        <v>27</v>
      </c>
      <c r="O55" s="125" t="s">
        <v>26</v>
      </c>
      <c r="P55" s="81"/>
    </row>
    <row r="56" spans="1:16" s="7" customFormat="1" ht="24.75" customHeight="1" outlineLevel="1" x14ac:dyDescent="0.25">
      <c r="A56" s="144">
        <v>9</v>
      </c>
      <c r="B56" s="123" t="s">
        <v>2688</v>
      </c>
      <c r="C56" s="125" t="s">
        <v>31</v>
      </c>
      <c r="D56" s="122" t="s">
        <v>2716</v>
      </c>
      <c r="E56" s="145">
        <v>42675</v>
      </c>
      <c r="F56" s="145">
        <v>43312</v>
      </c>
      <c r="G56" s="172">
        <f t="shared" si="1"/>
        <v>21.233333333333334</v>
      </c>
      <c r="H56" s="123" t="s">
        <v>2705</v>
      </c>
      <c r="I56" s="122" t="s">
        <v>453</v>
      </c>
      <c r="J56" s="122" t="s">
        <v>982</v>
      </c>
      <c r="K56" s="119">
        <v>731106544</v>
      </c>
      <c r="L56" s="125" t="s">
        <v>1148</v>
      </c>
      <c r="M56" s="181">
        <v>1</v>
      </c>
      <c r="N56" s="125" t="s">
        <v>27</v>
      </c>
      <c r="O56" s="125" t="s">
        <v>26</v>
      </c>
      <c r="P56" s="81"/>
    </row>
    <row r="57" spans="1:16" s="7" customFormat="1" ht="24.75" customHeight="1" outlineLevel="1" x14ac:dyDescent="0.25">
      <c r="A57" s="144">
        <v>10</v>
      </c>
      <c r="B57" s="123" t="s">
        <v>2688</v>
      </c>
      <c r="C57" s="125" t="s">
        <v>31</v>
      </c>
      <c r="D57" s="122" t="s">
        <v>2717</v>
      </c>
      <c r="E57" s="145">
        <v>43141</v>
      </c>
      <c r="F57" s="145">
        <v>43799</v>
      </c>
      <c r="G57" s="172">
        <f t="shared" si="1"/>
        <v>21.933333333333334</v>
      </c>
      <c r="H57" s="123" t="s">
        <v>2706</v>
      </c>
      <c r="I57" s="122" t="s">
        <v>453</v>
      </c>
      <c r="J57" s="122" t="s">
        <v>982</v>
      </c>
      <c r="K57" s="124">
        <v>482459247</v>
      </c>
      <c r="L57" s="125" t="s">
        <v>1148</v>
      </c>
      <c r="M57" s="181">
        <v>1</v>
      </c>
      <c r="N57" s="125" t="s">
        <v>2639</v>
      </c>
      <c r="O57" s="125" t="s">
        <v>1148</v>
      </c>
      <c r="P57" s="81"/>
    </row>
    <row r="58" spans="1:16" s="7" customFormat="1" ht="24.75" customHeight="1" outlineLevel="1" x14ac:dyDescent="0.25">
      <c r="A58" s="144">
        <v>11</v>
      </c>
      <c r="B58" s="123" t="s">
        <v>2688</v>
      </c>
      <c r="C58" s="125" t="s">
        <v>31</v>
      </c>
      <c r="D58" s="122" t="s">
        <v>2718</v>
      </c>
      <c r="E58" s="145">
        <v>43799</v>
      </c>
      <c r="F58" s="145">
        <v>43890</v>
      </c>
      <c r="G58" s="172">
        <f t="shared" si="1"/>
        <v>3.0333333333333332</v>
      </c>
      <c r="H58" s="123" t="s">
        <v>2707</v>
      </c>
      <c r="I58" s="122" t="s">
        <v>453</v>
      </c>
      <c r="J58" s="122" t="s">
        <v>982</v>
      </c>
      <c r="K58" s="124">
        <v>130707343</v>
      </c>
      <c r="L58" s="125" t="s">
        <v>1148</v>
      </c>
      <c r="M58" s="181">
        <v>1</v>
      </c>
      <c r="N58" s="125" t="s">
        <v>2639</v>
      </c>
      <c r="O58" s="125" t="s">
        <v>1148</v>
      </c>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+IF(AND(K114&gt;0,O114="Ejecución"),(K114/877802)*Tabla283[[#This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+IF(AND(K115&gt;0,O115="Ejecución"),(K115/877802)*Tabla283[[#This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+IF(AND(K116&gt;0,O116="Ejecución"),(K116/877802)*Tabla283[[#This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+IF(AND(K117&gt;0,O117="Ejecución"),(K117/877802)*Tabla283[[#This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+IF(AND(K118&gt;0,O118="Ejecución"),(K118/877802)*Tabla283[[#This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+IF(AND(K119&gt;0,O119="Ejecución"),(K119/877802)*Tabla283[[#This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+IF(AND(K120&gt;0,O120="Ejecución"),(K120/877802)*Tabla283[[#This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+IF(AND(K121&gt;0,O121="Ejecución"),(K121/877802)*Tabla283[[#This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+IF(AND(K122&gt;0,O122="Ejecución"),(K122/877802)*Tabla283[[#This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+IF(AND(K123&gt;0,O123="Ejecución"),(K123/877802)*Tabla283[[#This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+IF(AND(K124&gt;0,O124="Ejecución"),(K124/877802)*Tabla283[[#This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+IF(AND(K125&gt;0,O125="Ejecución"),(K125/877802)*Tabla283[[#This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+IF(AND(K126&gt;0,O126="Ejecución"),(K126/877802)*Tabla283[[#This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+IF(AND(K127&gt;0,O127="Ejecución"),(K127/877802)*Tabla283[[#This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+IF(AND(K128&gt;0,O128="Ejecución"),(K128/877802)*Tabla283[[#This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+IF(AND(K129&gt;0,O129="Ejecución"),(K129/877802)*Tabla283[[#This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+IF(AND(K130&gt;0,O130="Ejecución"),(K130/877802)*Tabla283[[#This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+IF(AND(K131&gt;0,O131="Ejecución"),(K131/877802)*Tabla283[[#This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+IF(AND(K132&gt;0,O132="Ejecución"),(K132/877802)*Tabla283[[#This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+IF(AND(K133&gt;0,O133="Ejecución"),(K133/877802)*Tabla283[[#This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+IF(AND(K134&gt;0,O134="Ejecución"),(K134/877802)*Tabla283[[#This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+IF(AND(K135&gt;0,O135="Ejecución"),(K135/877802)*Tabla283[[#This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+IF(AND(K136&gt;0,O136="Ejecución"),(K136/877802)*Tabla283[[#This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+IF(AND(K137&gt;0,O137="Ejecución"),(K137/877802)*Tabla283[[#This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+IF(AND(K138&gt;0,O138="Ejecución"),(K138/877802)*Tabla283[[#This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+IF(AND(K139&gt;0,O139="Ejecución"),(K139/877802)*Tabla283[[#This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+IF(AND(K140&gt;0,O140="Ejecución"),(K140/877802)*Tabla283[[#This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+IF(AND(K141&gt;0,O141="Ejecución"),(K141/877802)*Tabla283[[#This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+IF(AND(K142&gt;0,O142="Ejecución"),(K142/877802)*Tabla283[[#This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+IF(AND(K143&gt;0,O143="Ejecución"),(K143/877802)*Tabla283[[#This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+IF(AND(K144&gt;0,O144="Ejecución"),(K144/877802)*Tabla283[[#This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+IF(AND(K145&gt;0,O145="Ejecución"),(K145/877802)*Tabla283[[#This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+IF(AND(K146&gt;0,O146="Ejecución"),(K146/877802)*Tabla283[[#This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+IF(AND(K147&gt;0,O147="Ejecución"),(K147/877802)*Tabla283[[#This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+IF(AND(K148&gt;0,O148="Ejecución"),(K148/877802)*Tabla283[[#This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+IF(AND(K149&gt;0,O149="Ejecución"),(K149/877802)*Tabla283[[#This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+IF(AND(K150&gt;0,O150="Ejecución"),(K150/877802)*Tabla283[[#This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+IF(AND(K151&gt;0,O151="Ejecución"),(K151/877802)*Tabla283[[#This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+IF(AND(K152&gt;0,O152="Ejecución"),(K152/877802)*Tabla283[[#This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+IF(AND(K153&gt;0,O153="Ejecución"),(K153/877802)*Tabla283[[#This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+IF(AND(K154&gt;0,O154="Ejecución"),(K154/877802)*Tabla283[[#This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+IF(AND(K155&gt;0,O155="Ejecución"),(K155/877802)*Tabla283[[#This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+IF(AND(K156&gt;0,O156="Ejecución"),(K156/877802)*Tabla283[[#This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+IF(AND(K157&gt;0,O157="Ejecución"),(K157/877802)*Tabla283[[#This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+IF(AND(K158&gt;0,O158="Ejecución"),(K158/877802)*Tabla283[[#This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+IF(AND(K159&gt;0,O159="Ejecución"),(K159/877802)*Tabla283[[#This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+IF(AND(K160&gt;0,O160="Ejecución"),(K160/877802)*Tabla283[[#This Row],[% participación]],IF(AND(K160&gt;0,O160&lt;&gt;"Ejecución"),"-",""))</f>
        <v/>
      </c>
      <c r="M160" s="125"/>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t="s">
        <v>2622</v>
      </c>
      <c r="O178" s="8"/>
      <c r="Q178" s="19"/>
      <c r="R178" s="19"/>
      <c r="S178" s="164" t="s">
        <v>2623</v>
      </c>
      <c r="T178" s="19"/>
      <c r="U178" s="19"/>
      <c r="V178" s="19"/>
      <c r="W178" s="19"/>
      <c r="X178" s="19"/>
      <c r="Y178" s="19"/>
      <c r="Z178" s="19"/>
      <c r="AA178" s="19"/>
      <c r="AB178" s="19"/>
    </row>
    <row r="179" spans="1:28" ht="23.25" x14ac:dyDescent="0.25">
      <c r="A179" s="9"/>
      <c r="B179" s="229" t="s">
        <v>2670</v>
      </c>
      <c r="C179" s="229"/>
      <c r="D179" s="229"/>
      <c r="E179" s="24">
        <v>0.02</v>
      </c>
      <c r="F179" s="178">
        <v>5.0000000000000001E-3</v>
      </c>
      <c r="G179" s="179">
        <f>IF(F179&gt;0,SUM(E179+F179),"")</f>
        <v>2.5000000000000001E-2</v>
      </c>
      <c r="H179" s="5"/>
      <c r="I179" s="220" t="s">
        <v>2674</v>
      </c>
      <c r="J179" s="221"/>
      <c r="K179" s="221"/>
      <c r="L179" s="222"/>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2.5000000000000001E-2</v>
      </c>
      <c r="D185" s="169" t="s">
        <v>2633</v>
      </c>
      <c r="E185" s="96">
        <f>+(C185*SUM(K20:K35))</f>
        <v>116005316.375</v>
      </c>
      <c r="F185" s="94"/>
      <c r="G185" s="95"/>
      <c r="H185" s="90"/>
      <c r="I185" s="92" t="s">
        <v>2632</v>
      </c>
      <c r="J185" s="184">
        <f>M179</f>
        <v>0.02</v>
      </c>
      <c r="K185" s="230" t="s">
        <v>2633</v>
      </c>
      <c r="L185" s="230"/>
      <c r="M185" s="96">
        <f>+J185*K20</f>
        <v>92804253.100000009</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50"/>
      <c r="Q192" s="154"/>
      <c r="R192" s="155"/>
      <c r="S192" s="155"/>
      <c r="T192" s="154"/>
    </row>
    <row r="193" spans="1:18" x14ac:dyDescent="0.25">
      <c r="A193" s="9"/>
      <c r="C193" s="128">
        <v>41849</v>
      </c>
      <c r="D193" s="5"/>
      <c r="E193" s="127">
        <v>1642</v>
      </c>
      <c r="F193" s="5"/>
      <c r="G193" s="5"/>
      <c r="H193" s="147" t="s">
        <v>2719</v>
      </c>
      <c r="J193" s="5"/>
      <c r="K193" s="128">
        <v>39115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2720</v>
      </c>
      <c r="J211" s="27" t="s">
        <v>2627</v>
      </c>
      <c r="K211" s="148" t="s">
        <v>2720</v>
      </c>
      <c r="L211" s="21"/>
      <c r="M211" s="21"/>
      <c r="N211" s="21"/>
      <c r="O211" s="8"/>
    </row>
    <row r="212" spans="1:15" x14ac:dyDescent="0.25">
      <c r="A212" s="9"/>
      <c r="B212" s="27" t="s">
        <v>2624</v>
      </c>
      <c r="C212" s="147" t="s">
        <v>2723</v>
      </c>
      <c r="D212" s="21"/>
      <c r="G212" s="27" t="s">
        <v>2626</v>
      </c>
      <c r="H212" s="148" t="s">
        <v>2722</v>
      </c>
      <c r="J212" s="27" t="s">
        <v>2628</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44194.741022453702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8" t="str">
        <f>HYPERLINK("#Integrante_3!A109","CAPACIDAD RESIDUAL")</f>
        <v>CAPACIDAD RESIDUAL</v>
      </c>
      <c r="F8" s="209"/>
      <c r="G8" s="21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8" t="str">
        <f>HYPERLINK("#Integrante_3!A162","TALENTO HUMANO")</f>
        <v>TALENTO HUMANO</v>
      </c>
      <c r="F9" s="209"/>
      <c r="G9" s="21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8" t="str">
        <f>HYPERLINK("#Integrante_3!F162","INFRAESTRUCTURA")</f>
        <v>INFRAESTRUCTURA</v>
      </c>
      <c r="F10" s="209"/>
      <c r="G10" s="21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1"/>
      <c r="I20" s="149"/>
      <c r="J20" s="150"/>
      <c r="K20" s="151"/>
      <c r="L20" s="152"/>
      <c r="M20" s="152"/>
      <c r="N20" s="135">
        <f>+(M20-L20)/30</f>
        <v>0</v>
      </c>
      <c r="O20" s="138"/>
      <c r="U20" s="134"/>
      <c r="V20" s="107">
        <f ca="1">NOW()</f>
        <v>44194.741022453702</v>
      </c>
      <c r="W20" s="107">
        <f ca="1">NOW()</f>
        <v>44194.741022453702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5"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4"/>
      <c r="S175" s="19"/>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64" t="s">
        <v>2623</v>
      </c>
      <c r="S176" s="19"/>
      <c r="T176" s="19"/>
      <c r="U176" s="19"/>
      <c r="V176" s="19"/>
      <c r="W176" s="19"/>
      <c r="X176" s="19"/>
      <c r="Y176" s="19"/>
      <c r="Z176" s="19"/>
      <c r="AA176" s="19"/>
      <c r="AB176" s="19"/>
    </row>
    <row r="177" spans="1:28" ht="23.25" x14ac:dyDescent="0.25">
      <c r="A177" s="9"/>
      <c r="B177" s="229" t="s">
        <v>2670</v>
      </c>
      <c r="C177" s="229"/>
      <c r="D177" s="229"/>
      <c r="E177" s="24">
        <v>0.02</v>
      </c>
      <c r="F177" s="178"/>
      <c r="G177" s="179" t="str">
        <f>IF(F177&gt;0,SUM(E177+F177),"")</f>
        <v/>
      </c>
      <c r="H177" s="5"/>
      <c r="I177" s="220" t="s">
        <v>2674</v>
      </c>
      <c r="J177" s="221"/>
      <c r="K177" s="221"/>
      <c r="L177" s="222"/>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44194.741022453702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8" t="str">
        <f>HYPERLINK("#Integrante_4!A109","CAPACIDAD RESIDUAL")</f>
        <v>CAPACIDAD RESIDUAL</v>
      </c>
      <c r="F8" s="209"/>
      <c r="G8" s="21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8" t="str">
        <f>HYPERLINK("#Integrante_4!A162","TALENTO HUMANO")</f>
        <v>TALENTO HUMANO</v>
      </c>
      <c r="F9" s="209"/>
      <c r="G9" s="21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8" t="str">
        <f>HYPERLINK("#Integrante_4!F162","INFRAESTRUCTURA")</f>
        <v>INFRAESTRUCTURA</v>
      </c>
      <c r="F10" s="209"/>
      <c r="G10" s="21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1"/>
      <c r="I20" s="149"/>
      <c r="J20" s="150"/>
      <c r="K20" s="151"/>
      <c r="L20" s="152"/>
      <c r="M20" s="152"/>
      <c r="N20" s="135">
        <f>+(M20-L20)/30</f>
        <v>0</v>
      </c>
      <c r="O20" s="138"/>
      <c r="U20" s="134"/>
      <c r="V20" s="107">
        <f ca="1">NOW()</f>
        <v>44194.741022453702</v>
      </c>
      <c r="W20" s="107">
        <f ca="1">NOW()</f>
        <v>44194.741022453702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1"/>
    </row>
    <row r="108" spans="1:16" ht="29.45" customHeight="1" thickBot="1" x14ac:dyDescent="0.3">
      <c r="O108" s="185"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4"/>
      <c r="S177" s="19"/>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64" t="s">
        <v>2623</v>
      </c>
      <c r="S178" s="19"/>
      <c r="T178" s="19"/>
      <c r="U178" s="19"/>
      <c r="V178" s="19"/>
      <c r="W178" s="19"/>
      <c r="X178" s="19"/>
      <c r="Y178" s="19"/>
      <c r="Z178" s="19"/>
      <c r="AA178" s="19"/>
      <c r="AB178" s="19"/>
    </row>
    <row r="179" spans="1:28" ht="23.25" x14ac:dyDescent="0.25">
      <c r="A179" s="9"/>
      <c r="B179" s="229" t="s">
        <v>2670</v>
      </c>
      <c r="C179" s="229"/>
      <c r="D179" s="229"/>
      <c r="E179" s="24">
        <v>0.02</v>
      </c>
      <c r="F179" s="178"/>
      <c r="G179" s="179" t="str">
        <f>IF(F179&gt;0,SUM(E179+F179),"")</f>
        <v/>
      </c>
      <c r="H179" s="5"/>
      <c r="I179" s="220" t="s">
        <v>2674</v>
      </c>
      <c r="J179" s="221"/>
      <c r="K179" s="221"/>
      <c r="L179" s="222"/>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44194.741022453702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8" t="str">
        <f>HYPERLINK("#Integrante_5!A109","CAPACIDAD RESIDUAL")</f>
        <v>CAPACIDAD RESIDUAL</v>
      </c>
      <c r="F8" s="209"/>
      <c r="G8" s="21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8" t="str">
        <f>HYPERLINK("#Integrante_5!A162","TALENTO HUMANO")</f>
        <v>TALENTO HUMANO</v>
      </c>
      <c r="F9" s="209"/>
      <c r="G9" s="21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8" t="str">
        <f>HYPERLINK("#Integrante_5!F162","INFRAESTRUCTURA")</f>
        <v>INFRAESTRUCTURA</v>
      </c>
      <c r="F10" s="209"/>
      <c r="G10" s="21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1"/>
      <c r="I20" s="149"/>
      <c r="J20" s="150"/>
      <c r="K20" s="151"/>
      <c r="L20" s="152"/>
      <c r="M20" s="152"/>
      <c r="N20" s="135">
        <f>+(M20-L20)/30</f>
        <v>0</v>
      </c>
      <c r="O20" s="138"/>
      <c r="U20" s="134"/>
      <c r="V20" s="107">
        <f ca="1">NOW()</f>
        <v>44194.741022453702</v>
      </c>
      <c r="W20" s="107">
        <f ca="1">NOW()</f>
        <v>44194.741022453702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55" t="s">
        <v>2648</v>
      </c>
      <c r="J165" s="256"/>
      <c r="K165" s="256"/>
      <c r="L165" s="256"/>
      <c r="M165" s="256"/>
      <c r="N165" s="256"/>
      <c r="O165" s="257"/>
      <c r="U165" s="51"/>
    </row>
    <row r="166" spans="1:28" x14ac:dyDescent="0.25">
      <c r="A166" s="9"/>
      <c r="B166" s="266" t="s">
        <v>2662</v>
      </c>
      <c r="C166" s="266"/>
      <c r="D166" s="266"/>
      <c r="E166" s="8"/>
      <c r="F166" s="5"/>
      <c r="H166" s="83" t="s">
        <v>2661</v>
      </c>
      <c r="I166" s="255"/>
      <c r="J166" s="256"/>
      <c r="K166" s="256"/>
      <c r="L166" s="256"/>
      <c r="M166" s="256"/>
      <c r="N166" s="256"/>
      <c r="O166" s="257"/>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5"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4"/>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9"/>
      <c r="S176" s="164" t="s">
        <v>2623</v>
      </c>
      <c r="T176" s="19"/>
      <c r="U176" s="19"/>
      <c r="V176" s="19"/>
      <c r="W176" s="19"/>
      <c r="X176" s="19"/>
      <c r="Y176" s="19"/>
      <c r="Z176" s="19"/>
      <c r="AA176" s="19"/>
      <c r="AB176" s="19"/>
    </row>
    <row r="177" spans="1:28" ht="23.25" x14ac:dyDescent="0.25">
      <c r="A177" s="9"/>
      <c r="B177" s="229" t="s">
        <v>2670</v>
      </c>
      <c r="C177" s="229"/>
      <c r="D177" s="229"/>
      <c r="E177" s="24">
        <v>0.02</v>
      </c>
      <c r="F177" s="178"/>
      <c r="G177" s="179" t="str">
        <f>IF(F177&gt;0,SUM(E177+F177),"")</f>
        <v/>
      </c>
      <c r="H177" s="5"/>
      <c r="I177" s="220" t="s">
        <v>2672</v>
      </c>
      <c r="J177" s="221"/>
      <c r="K177" s="221"/>
      <c r="L177" s="222"/>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0" t="s">
        <v>2633</v>
      </c>
      <c r="L183" s="230"/>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44194.741022453702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8" t="str">
        <f>HYPERLINK("#Integrante_6!A109","CAPACIDAD RESIDUAL")</f>
        <v>CAPACIDAD RESIDUAL</v>
      </c>
      <c r="F8" s="209"/>
      <c r="G8" s="21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8" t="str">
        <f>HYPERLINK("#Integrante_6!A162","TALENTO HUMANO")</f>
        <v>TALENTO HUMANO</v>
      </c>
      <c r="F9" s="209"/>
      <c r="G9" s="21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8" t="str">
        <f>HYPERLINK("#Integrante_6!F162","INFRAESTRUCTURA")</f>
        <v>INFRAESTRUCTURA</v>
      </c>
      <c r="F10" s="209"/>
      <c r="G10" s="21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1"/>
      <c r="I20" s="149"/>
      <c r="J20" s="150"/>
      <c r="K20" s="151"/>
      <c r="L20" s="152"/>
      <c r="M20" s="152"/>
      <c r="N20" s="135">
        <f>+(M20-L20)/30</f>
        <v>0</v>
      </c>
      <c r="O20" s="138"/>
      <c r="U20" s="134"/>
      <c r="V20" s="107">
        <f ca="1">NOW()</f>
        <v>44194.741022453702</v>
      </c>
      <c r="W20" s="107">
        <f ca="1">NOW()</f>
        <v>44194.741022453702</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8"/>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8"/>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8"/>
      <c r="N107" s="125"/>
      <c r="O107" s="125"/>
      <c r="P107" s="81"/>
    </row>
    <row r="108" spans="1:16" ht="29.45" customHeight="1" thickBot="1" x14ac:dyDescent="0.3">
      <c r="O108" s="185"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8"/>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55" t="s">
        <v>2648</v>
      </c>
      <c r="J167" s="256"/>
      <c r="K167" s="256"/>
      <c r="L167" s="256"/>
      <c r="M167" s="256"/>
      <c r="N167" s="256"/>
      <c r="O167" s="257"/>
      <c r="U167" s="51"/>
    </row>
    <row r="168" spans="1:28" x14ac:dyDescent="0.25">
      <c r="A168" s="9"/>
      <c r="B168" s="266" t="s">
        <v>2662</v>
      </c>
      <c r="C168" s="266"/>
      <c r="D168" s="266"/>
      <c r="E168" s="8"/>
      <c r="F168" s="5"/>
      <c r="H168" s="83" t="s">
        <v>2661</v>
      </c>
      <c r="I168" s="255"/>
      <c r="J168" s="256"/>
      <c r="K168" s="256"/>
      <c r="L168" s="256"/>
      <c r="M168" s="256"/>
      <c r="N168" s="256"/>
      <c r="O168" s="257"/>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9"/>
      <c r="S178" s="164" t="s">
        <v>2623</v>
      </c>
      <c r="T178" s="19"/>
      <c r="U178" s="19"/>
      <c r="V178" s="19"/>
      <c r="W178" s="19"/>
      <c r="X178" s="19"/>
      <c r="Y178" s="19"/>
      <c r="Z178" s="19"/>
      <c r="AA178" s="19"/>
      <c r="AB178" s="19"/>
    </row>
    <row r="179" spans="1:28" ht="23.25" x14ac:dyDescent="0.25">
      <c r="A179" s="9"/>
      <c r="B179" s="229" t="s">
        <v>2670</v>
      </c>
      <c r="C179" s="229"/>
      <c r="D179" s="229"/>
      <c r="E179" s="24">
        <v>0.02</v>
      </c>
      <c r="F179" s="178"/>
      <c r="G179" s="179" t="str">
        <f>IF(F179&gt;0,SUM(E179+F179),"")</f>
        <v/>
      </c>
      <c r="H179" s="5"/>
      <c r="I179" s="220" t="s">
        <v>2672</v>
      </c>
      <c r="J179" s="221"/>
      <c r="K179" s="221"/>
      <c r="L179" s="222"/>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0" t="s">
        <v>2633</v>
      </c>
      <c r="L185" s="230"/>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2020-12-29T21:44:22Z</cp:lastPrinted>
  <dcterms:created xsi:type="dcterms:W3CDTF">2020-10-14T21:57:42Z</dcterms:created>
  <dcterms:modified xsi:type="dcterms:W3CDTF">2020-12-29T22:51:05Z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