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cliente\Desktop\RENACER SOLO\SINCELEJO 2020 RENACER - copia\"/>
    </mc:Choice>
  </mc:AlternateContent>
  <workbookProtection workbookAlgorithmName="SHA-512" workbookHashValue="hU9cZk2D1KoAAQhAt80PgQL2mbyGSrs+2ZumxyzWP+arxbfnHcULalK+FbJu/EeIqZvwoOaYV85QTzwyKFz9YA==" workbookSaltValue="tSfYlxciKYdzHQvepsD0Vw==" workbookSpinCount="100000" lockStructure="1"/>
  <bookViews>
    <workbookView showHorizontalScroll="0" showVerticalScroll="0" showSheetTabs="0" xWindow="0" yWindow="0" windowWidth="20490" windowHeight="71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34" i="12" l="1"/>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<sst xmlns="http://schemas.openxmlformats.org/spreadsheetml/2006/main" count="3148" uniqueCount="2710">
  <si>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</si>
  <si>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</si>
  <si>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</si>
  <si>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</si>
  <si>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</si>
  <si>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</si>
  <si>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</si>
  <si>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</si>
  <si>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</si>
  <si>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</si>
  <si>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</si>
  <si>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</si>
  <si>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</si>
  <si>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</si>
  <si>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</si>
  <si>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</si>
  <si>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</si>
  <si>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</si>
  <si>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</si>
  <si>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</si>
  <si>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</si>
  <si>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</si>
  <si>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</si>
  <si>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</si>
  <si>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</si>
  <si>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</si>
  <si>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</si>
  <si>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</si>
  <si>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</si>
  <si>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</si>
  <si>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</si>
  <si>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</si>
  <si>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</si>
  <si>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</si>
  <si>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</si>
  <si>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</si>
  <si>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</si>
  <si>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</si>
  <si>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</si>
  <si>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</si>
  <si>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</si>
  <si>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</si>
  <si>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</si>
  <si>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</si>
  <si>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</si>
  <si>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</si>
  <si>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</si>
  <si>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</si>
  <si>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</si>
  <si>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</si>
  <si>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</si>
  <si>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</si>
  <si>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</si>
  <si>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</si>
  <si>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</si>
  <si>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</si>
  <si>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</si>
  <si>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</si>
  <si>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</si>
  <si>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</si>
  <si>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</si>
  <si>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</si>
  <si>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</si>
  <si>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</si>
  <si>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</si>
  <si>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</si>
  <si>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</si>
  <si>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</si>
  <si>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</si>
  <si>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</si>
  <si>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</si>
  <si>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</si>
  <si>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</si>
  <si>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</si>
  <si>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</si>
  <si>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</si>
  <si>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</si>
  <si>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</si>
  <si>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</si>
  <si>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</si>
  <si>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</si>
  <si>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</si>
  <si>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</si>
  <si>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</si>
  <si>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</si>
  <si>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</si>
  <si>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</si>
  <si>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</si>
  <si>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</si>
  <si>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</si>
  <si>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</si>
  <si>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</si>
  <si>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</si>
  <si>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</si>
  <si>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</si>
  <si>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</si>
  <si>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</si>
  <si>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</si>
  <si>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</si>
  <si>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</si>
  <si>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</si>
  <si>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</si>
  <si>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</si>
  <si>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</si>
  <si>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</si>
  <si>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</si>
  <si>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</si>
  <si>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</si>
  <si>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</si>
  <si>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</si>
  <si>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</si>
  <si>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</si>
  <si>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</si>
  <si>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</si>
  <si>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</si>
  <si>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</si>
  <si>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</si>
  <si>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</si>
  <si>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</si>
  <si>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</si>
  <si>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</si>
  <si>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</si>
  <si>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</si>
  <si>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</si>
  <si>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</si>
  <si>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</si>
  <si>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</si>
  <si>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</si>
  <si>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</si>
  <si>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</si>
  <si>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</si>
  <si>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</si>
  <si>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</si>
  <si>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</si>
  <si>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</si>
  <si>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</si>
  <si>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</si>
  <si>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</si>
  <si>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</si>
  <si>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</si>
  <si>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</si>
  <si>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</si>
  <si>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</si>
  <si>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</si>
  <si>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</si>
  <si>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</si>
  <si>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</si>
  <si>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</si>
  <si>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</si>
  <si>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</si>
  <si>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</si>
  <si>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</si>
  <si>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</si>
  <si>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</si>
  <si>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</si>
  <si>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</si>
  <si>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</si>
  <si>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</si>
  <si>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</si>
  <si>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</si>
  <si>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</si>
  <si>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</si>
  <si>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</si>
  <si>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</si>
  <si>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</si>
  <si>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</si>
  <si>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</si>
  <si>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</si>
  <si>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</si>
  <si>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</si>
  <si>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</si>
  <si>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</si>
  <si>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</si>
  <si>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</si>
  <si>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</si>
  <si>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</si>
  <si>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</si>
  <si>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</si>
  <si>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</si>
  <si>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</si>
  <si>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</si>
  <si>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</si>
  <si>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</si>
  <si>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</si>
  <si>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</si>
  <si>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</si>
  <si>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</si>
  <si>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</si>
  <si>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</si>
  <si>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</si>
  <si>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</si>
  <si>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</si>
  <si>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</si>
  <si>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</si>
  <si>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</si>
  <si>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</si>
  <si>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</si>
  <si>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</si>
  <si>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</si>
  <si>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</si>
  <si>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</si>
  <si>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</si>
  <si>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</si>
  <si>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</si>
  <si>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</si>
  <si>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</si>
  <si>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</si>
  <si>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</si>
  <si>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</si>
  <si>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</si>
  <si>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</si>
  <si>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</si>
  <si>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</si>
  <si>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</si>
  <si>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</si>
  <si>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</si>
  <si>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</si>
  <si>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</si>
  <si>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</si>
  <si>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</si>
  <si>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</si>
  <si>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</si>
  <si>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</si>
  <si>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</si>
  <si>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</si>
  <si>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</si>
  <si>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</si>
  <si>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</si>
  <si>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</si>
  <si>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</si>
  <si>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</si>
  <si>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</si>
  <si>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</si>
  <si>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</si>
  <si>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</si>
  <si>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</si>
  <si>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</si>
  <si>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</si>
  <si>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</si>
  <si>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</si>
  <si>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</si>
  <si>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</si>
  <si>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</si>
  <si>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</si>
  <si>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</si>
  <si>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</si>
  <si>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</si>
  <si>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</si>
  <si>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</si>
  <si>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</si>
  <si>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</si>
  <si>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</si>
  <si>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</si>
  <si>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</si>
  <si>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</si>
  <si>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</si>
  <si>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</si>
  <si>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</si>
  <si>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</si>
  <si>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</si>
  <si>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</si>
  <si>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</si>
  <si>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</si>
  <si>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</si>
  <si>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</si>
  <si>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</si>
  <si>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</si>
  <si>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</si>
  <si>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</si>
  <si>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</si>
  <si>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</si>
  <si>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</si>
  <si>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</si>
  <si>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</si>
  <si>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</si>
  <si>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</si>
  <si>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</si>
  <si>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</si>
  <si>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</si>
  <si>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</si>
  <si>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</si>
  <si>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</si>
  <si>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</si>
  <si>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</si>
  <si>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</si>
  <si>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</si>
  <si>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</si>
  <si>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</si>
  <si>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</si>
  <si>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</si>
  <si>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</si>
  <si>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</si>
  <si>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</si>
  <si>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</si>
  <si>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</si>
  <si>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</si>
  <si>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</si>
  <si>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</si>
  <si>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</si>
  <si>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</si>
  <si>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</si>
  <si>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</si>
  <si>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</si>
  <si>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</si>
  <si>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</si>
  <si>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</si>
  <si>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</si>
  <si>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</si>
  <si>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</si>
  <si>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</si>
  <si>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</si>
  <si>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</si>
  <si>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</si>
  <si>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</si>
  <si>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</si>
  <si>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</si>
  <si>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</si>
  <si>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</si>
  <si>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</si>
  <si>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</si>
  <si>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</si>
  <si>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</si>
  <si>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</si>
  <si>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</si>
  <si>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</si>
  <si>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</si>
  <si>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</si>
  <si>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</si>
  <si>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</si>
  <si>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</si>
  <si>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</si>
  <si>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</si>
  <si>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</si>
  <si>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</si>
  <si>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</si>
  <si>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</si>
  <si>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</si>
  <si>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</si>
  <si>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</si>
  <si>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</si>
  <si>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</si>
  <si>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</si>
  <si>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</si>
  <si>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</si>
  <si>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</si>
  <si>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</si>
  <si>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</si>
  <si>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</si>
  <si>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</si>
  <si>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</si>
  <si>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</si>
  <si>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</si>
  <si>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</si>
  <si>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</si>
  <si>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</si>
  <si>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</si>
  <si>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</si>
  <si>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</si>
  <si>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</si>
  <si>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</si>
  <si>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</si>
  <si>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</si>
  <si>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</si>
  <si>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</si>
  <si>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</si>
  <si>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</si>
  <si>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</si>
  <si>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</si>
  <si>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</si>
  <si>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</si>
  <si>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</si>
  <si>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</si>
  <si>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</si>
  <si>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</si>
  <si>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</si>
  <si>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</si>
  <si>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</si>
  <si>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</si>
  <si>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</si>
  <si>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</si>
  <si>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</si>
  <si>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</si>
  <si>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</si>
  <si>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</si>
  <si>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</si>
  <si>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</si>
  <si>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</si>
  <si>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</si>
  <si>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</si>
  <si>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</si>
  <si>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</si>
  <si>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</si>
  <si>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</si>
  <si>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</si>
  <si>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</si>
  <si>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</si>
  <si>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</si>
  <si>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</si>
  <si>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</si>
  <si>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</si>
  <si>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</si>
  <si>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</si>
  <si>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</si>
  <si>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</si>
  <si>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</si>
  <si>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</si>
  <si>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</si>
  <si>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</si>
  <si>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</si>
  <si>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</si>
  <si>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</si>
  <si>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</si>
  <si>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</si>
  <si>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</si>
  <si>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</si>
  <si>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</si>
  <si>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</si>
  <si>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</si>
  <si>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</si>
  <si>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</si>
  <si>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</si>
  <si>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</si>
  <si>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</si>
  <si>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</si>
  <si>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</si>
  <si>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</si>
  <si>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</si>
  <si>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</si>
  <si>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</si>
  <si>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</si>
  <si>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</si>
  <si>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</si>
  <si>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</si>
  <si>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</si>
  <si>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</si>
  <si>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</si>
  <si>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</si>
  <si>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</si>
  <si>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</si>
  <si>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</si>
  <si>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</si>
  <si>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</si>
  <si>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</si>
  <si>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</si>
  <si>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</si>
  <si>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</si>
  <si>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</si>
  <si>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</si>
  <si>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</si>
  <si>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</si>
  <si>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</si>
  <si>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</si>
  <si>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</si>
  <si>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</si>
  <si>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</si>
  <si>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</si>
  <si>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</si>
  <si>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</si>
  <si>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</si>
  <si>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</si>
  <si>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</si>
  <si>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</si>
  <si>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</si>
  <si>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</si>
  <si>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</si>
  <si>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</si>
  <si>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</si>
  <si>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</si>
  <si>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</si>
  <si>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</si>
  <si>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</si>
  <si>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</si>
  <si>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</si>
  <si>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</si>
  <si>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</si>
  <si>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</si>
  <si>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</si>
  <si>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</si>
  <si>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</si>
  <si>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</si>
  <si>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</si>
  <si>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</si>
  <si>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</si>
  <si>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</si>
  <si>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</si>
  <si>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</si>
  <si>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</si>
  <si>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</si>
  <si>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</si>
  <si>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</si>
  <si>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</si>
  <si>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</si>
  <si>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</si>
  <si>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</si>
  <si>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</si>
  <si>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</si>
  <si>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</si>
  <si>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</si>
  <si>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</si>
  <si>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</si>
  <si>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</si>
  <si>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</si>
  <si>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</si>
  <si>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</si>
  <si>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</si>
  <si>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</si>
  <si>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</si>
  <si>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</si>
  <si>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</si>
  <si>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</si>
  <si>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</si>
  <si>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</si>
  <si>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</si>
  <si>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</si>
  <si>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</si>
  <si>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</si>
  <si>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</si>
  <si>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</si>
  <si>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</si>
  <si>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</si>
  <si>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</si>
  <si>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</si>
  <si>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</si>
  <si>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</si>
  <si>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</si>
  <si>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</si>
  <si>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</si>
  <si>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</si>
  <si>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</si>
  <si>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</si>
  <si>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</si>
  <si>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</si>
  <si>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</si>
  <si>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</si>
  <si>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</si>
  <si>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</si>
  <si>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</si>
  <si>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</si>
  <si>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</si>
  <si>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</si>
  <si>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</si>
  <si>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</si>
  <si>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</si>
  <si>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</si>
  <si>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</si>
  <si>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</si>
  <si>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</si>
  <si>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</si>
  <si>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</si>
  <si>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</si>
  <si>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</si>
  <si>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</si>
  <si>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</si>
  <si>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</si>
  <si>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</si>
  <si>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</si>
  <si>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</si>
  <si>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</si>
  <si>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</si>
  <si>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</si>
  <si>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</si>
  <si>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</si>
  <si>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</si>
  <si>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</si>
  <si>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</si>
  <si>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</si>
  <si>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</si>
  <si>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</si>
  <si>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</si>
  <si>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</si>
  <si>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</si>
  <si>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</si>
  <si>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</si>
  <si>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</si>
  <si>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</si>
  <si>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</si>
  <si>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</si>
  <si>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</si>
  <si>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</si>
  <si>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</si>
  <si>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</si>
  <si>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</si>
  <si>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</si>
  <si>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</si>
  <si>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</si>
  <si>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</si>
  <si>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</si>
  <si>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</si>
  <si>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</si>
  <si>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</si>
  <si>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</si>
  <si>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</si>
  <si>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</si>
  <si>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</si>
  <si>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</si>
  <si>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</si>
  <si>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</si>
  <si>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</si>
  <si>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</si>
  <si>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</si>
  <si>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</si>
  <si>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</si>
  <si>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</si>
  <si>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</si>
  <si>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</si>
  <si>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</si>
  <si>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</si>
  <si>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</si>
  <si>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</si>
  <si>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</si>
  <si>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</si>
  <si>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</si>
  <si>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</si>
  <si>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</si>
  <si>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</si>
  <si>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</si>
  <si>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</si>
  <si>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</si>
  <si>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</si>
  <si>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</si>
  <si>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</si>
  <si>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</si>
  <si>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</si>
  <si>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</si>
  <si>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</si>
  <si>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</si>
  <si>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</si>
  <si>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</si>
  <si>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</si>
  <si>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</si>
  <si>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</si>
  <si>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</si>
  <si>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</si>
  <si>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</si>
  <si>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</si>
  <si>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</si>
  <si>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</si>
  <si>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</si>
  <si>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</si>
  <si>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</si>
  <si>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</si>
  <si>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</si>
  <si>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</si>
  <si>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</si>
  <si>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</si>
  <si>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</si>
  <si>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</si>
  <si>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</si>
  <si>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</si>
  <si>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</si>
  <si>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</si>
  <si>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</si>
  <si>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</si>
  <si>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</si>
  <si>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</si>
  <si>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</si>
  <si>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</si>
  <si>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</si>
  <si>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</si>
  <si>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</si>
  <si>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</si>
  <si>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</si>
  <si>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</si>
  <si>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</si>
  <si>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</si>
  <si>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</si>
  <si>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</si>
  <si>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</si>
  <si>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</si>
  <si>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</si>
  <si>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</si>
  <si>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</si>
  <si>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</si>
  <si>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</si>
  <si>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</si>
  <si>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</si>
  <si>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</si>
  <si>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</si>
  <si>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</si>
  <si>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</si>
  <si>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</si>
  <si>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</si>
  <si>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</si>
  <si>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</si>
  <si>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</si>
  <si>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</si>
  <si>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</si>
  <si>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</si>
  <si>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</si>
  <si>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</si>
  <si>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</si>
  <si>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</si>
  <si>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</si>
  <si>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</si>
  <si>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</si>
  <si>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</si>
  <si>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</si>
  <si>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</si>
  <si>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</si>
  <si>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</si>
  <si>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</si>
  <si>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</si>
  <si>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</si>
  <si>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</si>
  <si>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</si>
  <si>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</si>
  <si>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</si>
  <si>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</si>
  <si>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</si>
  <si>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</si>
  <si>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</si>
  <si>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</si>
  <si>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</si>
  <si>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</si>
  <si>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</si>
  <si>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</si>
  <si>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</si>
  <si>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</si>
  <si>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</si>
  <si>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</si>
  <si>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</si>
  <si>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</si>
  <si>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</si>
  <si>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</si>
  <si>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</si>
  <si>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</si>
  <si>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</si>
  <si>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</si>
  <si>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</si>
  <si>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</si>
  <si>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</si>
  <si>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</si>
  <si>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</si>
  <si>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</si>
  <si>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</si>
  <si>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</si>
  <si>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</si>
  <si>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</si>
  <si>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</si>
  <si>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</si>
  <si>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</si>
  <si>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</si>
  <si>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</si>
  <si>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</si>
  <si>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</si>
  <si>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</si>
  <si>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</si>
  <si>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</si>
  <si>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</si>
  <si>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</si>
  <si>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</si>
  <si>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</si>
  <si>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</si>
  <si>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</si>
  <si>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</si>
  <si>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</si>
  <si>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</si>
  <si>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</si>
  <si>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</si>
  <si>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</si>
  <si>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</si>
  <si>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</si>
  <si>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</si>
  <si>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</si>
  <si>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</si>
  <si>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</si>
  <si>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</si>
  <si>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</si>
  <si>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</si>
  <si>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</si>
  <si>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</si>
  <si>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</si>
  <si>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</si>
  <si>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</si>
  <si>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</si>
  <si>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</si>
  <si>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</si>
  <si>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</si>
  <si>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</si>
  <si>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</si>
  <si>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</si>
  <si>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</si>
  <si>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</si>
  <si>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</si>
  <si>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</si>
  <si>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</si>
  <si>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</si>
  <si>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</si>
  <si>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</si>
  <si>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</si>
  <si>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</si>
  <si>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</si>
  <si>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</si>
  <si>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</si>
  <si>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</si>
  <si>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</si>
  <si>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</si>
  <si>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</si>
  <si>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</si>
  <si>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</si>
  <si>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</si>
  <si>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</si>
  <si>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</si>
  <si>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</si>
  <si>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</si>
  <si>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</si>
  <si>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</si>
  <si>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</si>
  <si>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</si>
  <si>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</si>
  <si>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</si>
  <si>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</si>
  <si>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</si>
  <si>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</si>
  <si>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</si>
  <si>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</si>
  <si>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</si>
  <si>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</si>
  <si>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</si>
  <si>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</si>
  <si>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</si>
  <si>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</si>
  <si>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</si>
  <si>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</si>
  <si>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</si>
  <si>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</si>
  <si>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</si>
  <si>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</si>
  <si>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</si>
  <si>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</si>
  <si>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</si>
  <si>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</si>
  <si>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</si>
  <si>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</si>
  <si>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</si>
  <si>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</si>
  <si>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</si>
  <si>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</si>
  <si>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</si>
  <si>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</si>
  <si>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</si>
  <si>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</si>
  <si>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</si>
  <si>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</si>
  <si>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</si>
  <si>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</si>
  <si>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</si>
  <si>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</si>
  <si>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</si>
  <si>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</si>
  <si>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</si>
  <si>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</si>
  <si>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</si>
  <si>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</si>
  <si>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</si>
  <si>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</si>
  <si>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</si>
  <si>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</si>
  <si>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</si>
  <si>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</si>
  <si>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</si>
  <si>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</si>
  <si>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</si>
  <si>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</si>
  <si>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</si>
  <si>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</si>
  <si>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</si>
  <si>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</si>
  <si>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</si>
  <si>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</si>
  <si>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</si>
  <si>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</si>
  <si>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</si>
  <si>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</si>
  <si>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</si>
  <si>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</si>
  <si>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</si>
  <si>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</si>
  <si>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</si>
  <si>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</si>
  <si>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</si>
  <si>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</si>
  <si>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</si>
  <si>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</si>
  <si>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</si>
  <si>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</si>
  <si>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</si>
  <si>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</si>
  <si>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</si>
  <si>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</si>
  <si>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</si>
  <si>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</si>
  <si>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</si>
  <si>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</si>
  <si>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</si>
  <si>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</si>
  <si>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</si>
  <si>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</si>
  <si>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</si>
  <si>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</si>
  <si>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</si>
  <si>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</si>
  <si>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</si>
  <si>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</si>
  <si>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</si>
  <si>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</si>
  <si>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</si>
  <si>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</si>
  <si>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</si>
  <si>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</si>
  <si>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</si>
  <si>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</si>
  <si>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</si>
  <si>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</si>
  <si>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</si>
  <si>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</si>
  <si>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</si>
  <si>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</si>
  <si>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</si>
  <si>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</si>
  <si>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</si>
  <si>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</si>
  <si>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</si>
  <si>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</si>
  <si>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</si>
  <si>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</si>
  <si>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</si>
  <si>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</si>
  <si>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</si>
  <si>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</si>
  <si>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</si>
  <si>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</si>
  <si>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</si>
  <si>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</si>
  <si>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</si>
  <si>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</si>
  <si>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</si>
  <si>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</si>
  <si>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</si>
  <si>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</si>
  <si>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</si>
  <si>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</si>
  <si>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</si>
  <si>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</si>
  <si>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</si>
  <si>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</si>
  <si>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</si>
  <si>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</si>
  <si>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</si>
  <si>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</si>
  <si>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</si>
  <si>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</si>
  <si>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</si>
  <si>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</si>
  <si>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</si>
  <si>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</si>
  <si>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</si>
  <si>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</si>
  <si>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</si>
  <si>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</si>
  <si>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</si>
  <si>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</si>
  <si>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</si>
  <si>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</si>
  <si>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</si>
  <si>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</si>
  <si>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</si>
  <si>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</si>
  <si>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</si>
  <si>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</si>
  <si>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</si>
  <si>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</si>
  <si>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</si>
  <si>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</si>
  <si>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</si>
  <si>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</si>
  <si>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</si>
  <si>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</si>
  <si>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</si>
  <si>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</si>
  <si>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</si>
  <si>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</si>
  <si>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</si>
  <si>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</si>
  <si>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</si>
  <si>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</si>
  <si>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</si>
  <si>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</si>
  <si>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</si>
  <si>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</si>
  <si>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</si>
  <si>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</si>
  <si>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</si>
  <si>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</si>
  <si>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</si>
  <si>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</si>
  <si>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</si>
  <si>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</si>
  <si>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</si>
  <si>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</si>
  <si>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</si>
  <si>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</si>
  <si>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</si>
  <si>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</si>
  <si>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</si>
  <si>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</si>
  <si>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</si>
  <si>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</si>
  <si>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</si>
  <si>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</si>
  <si>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</si>
  <si>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</si>
  <si>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</si>
  <si>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</si>
  <si>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</si>
  <si>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</si>
  <si>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</si>
  <si>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</si>
  <si>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</si>
  <si>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</si>
  <si>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</si>
  <si>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</si>
  <si>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</si>
  <si>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</si>
  <si>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</si>
  <si>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</si>
  <si>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</si>
  <si>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</si>
  <si>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</si>
  <si>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</si>
  <si>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</si>
  <si>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</si>
  <si>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</si>
  <si>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</si>
  <si>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</si>
  <si>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</si>
  <si>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</si>
  <si>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</si>
  <si>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</si>
  <si>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</si>
  <si>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</si>
  <si>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</si>
  <si>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</si>
  <si>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</si>
  <si>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</si>
  <si>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</si>
  <si>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</si>
  <si>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</si>
  <si>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</si>
  <si>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</si>
  <si>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</si>
  <si>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</si>
  <si>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</si>
  <si>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</si>
  <si>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</si>
  <si>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</si>
  <si>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</si>
  <si>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</si>
  <si>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</si>
  <si>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</si>
  <si>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</si>
  <si>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</si>
  <si>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</si>
  <si>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</si>
  <si>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</si>
  <si>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</si>
  <si>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</si>
  <si>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</si>
  <si>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</si>
  <si>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</si>
  <si>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</si>
  <si>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</si>
  <si>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</si>
  <si>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</si>
  <si>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</si>
  <si>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</si>
  <si>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</si>
  <si>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</si>
  <si>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</si>
  <si>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</si>
  <si>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</si>
  <si>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</si>
  <si>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</si>
  <si>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</si>
  <si>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</si>
  <si>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</si>
  <si>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</si>
  <si>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</si>
  <si>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</si>
  <si>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</si>
  <si>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</si>
  <si>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</si>
  <si>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</si>
  <si>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</si>
  <si>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</si>
  <si>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</si>
  <si>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</si>
  <si>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</si>
  <si>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</si>
  <si>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</si>
  <si>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</si>
  <si>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</si>
  <si>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</si>
  <si>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</si>
  <si>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</si>
  <si>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</si>
  <si>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</si>
  <si>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</si>
  <si>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</si>
  <si>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</si>
  <si>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</si>
  <si>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</si>
  <si>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</si>
  <si>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</si>
  <si>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</si>
  <si>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</si>
  <si>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</si>
  <si>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</si>
  <si>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</si>
  <si>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</si>
  <si>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</si>
  <si>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</si>
  <si>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</si>
  <si>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</si>
  <si>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</si>
  <si>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</si>
  <si>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</si>
  <si>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</si>
  <si>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</si>
  <si>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</si>
  <si>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</si>
  <si>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</si>
  <si>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</si>
  <si>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</si>
  <si>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</si>
  <si>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</si>
  <si>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</si>
  <si>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</si>
  <si>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</si>
  <si>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</si>
  <si>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</si>
  <si>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</si>
  <si>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</si>
  <si>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</si>
  <si>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</si>
  <si>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</si>
  <si>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</si>
  <si>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</si>
  <si>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</si>
  <si>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</si>
  <si>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</si>
  <si>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</si>
  <si>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</si>
  <si>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</si>
  <si>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</si>
  <si>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</si>
  <si>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</si>
  <si>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</si>
  <si>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</si>
  <si>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</si>
  <si>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</si>
  <si>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</si>
  <si>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</si>
  <si>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</si>
  <si>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</si>
  <si>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</si>
  <si>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</si>
  <si>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</si>
  <si>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</si>
  <si>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</si>
  <si>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</si>
  <si>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</si>
  <si>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</si>
  <si>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</si>
  <si>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</si>
  <si>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</si>
  <si>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</si>
  <si>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</si>
  <si>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</si>
  <si>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</si>
  <si>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</si>
  <si>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</si>
  <si>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</si>
  <si>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</si>
  <si>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</si>
  <si>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</si>
  <si>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</si>
  <si>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</si>
  <si>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</si>
  <si>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</si>
  <si>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</si>
  <si>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</si>
  <si>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</si>
  <si>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</si>
  <si>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</si>
  <si>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</si>
  <si>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</si>
  <si>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</si>
  <si>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</si>
  <si>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</si>
  <si>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</si>
  <si>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</si>
  <si>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</si>
  <si>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</si>
  <si>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</si>
  <si>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</si>
  <si>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</si>
  <si>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</si>
  <si>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</si>
  <si>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</si>
  <si>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</si>
  <si>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</si>
  <si>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</si>
  <si>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</si>
  <si>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</si>
  <si>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</si>
  <si>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</si>
  <si>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</si>
  <si>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</si>
  <si>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</si>
  <si>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</si>
  <si>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</si>
  <si>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</si>
  <si>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</si>
  <si>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</si>
  <si>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</si>
  <si>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</si>
  <si>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</si>
  <si>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</si>
  <si>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</si>
  <si>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</si>
  <si>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</si>
  <si>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</si>
  <si>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</si>
  <si>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</si>
  <si>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</si>
  <si>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</si>
  <si>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</si>
  <si>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</si>
  <si>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</si>
  <si>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</si>
  <si>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</si>
  <si>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</si>
  <si>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</si>
  <si>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</si>
  <si>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</si>
  <si>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</si>
  <si>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</si>
  <si>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</si>
  <si>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</si>
  <si>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</si>
  <si>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</si>
  <si>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</si>
  <si>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</si>
  <si>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</si>
  <si>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</si>
  <si>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</si>
  <si>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</si>
  <si>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</si>
  <si>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</si>
  <si>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</si>
  <si>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</si>
  <si>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</si>
  <si>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</si>
  <si>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</si>
  <si>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</si>
  <si>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</si>
  <si>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</si>
  <si>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</si>
  <si>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</si>
  <si>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</si>
  <si>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</si>
  <si>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</si>
  <si>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</si>
  <si>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</si>
  <si>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</si>
  <si>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</si>
  <si>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</si>
  <si>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</si>
  <si>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</si>
  <si>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</si>
  <si>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</si>
  <si>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</si>
  <si>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</si>
  <si>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</si>
  <si>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</si>
  <si>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</si>
  <si>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</si>
  <si>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</si>
  <si>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</si>
  <si>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</si>
  <si>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</si>
  <si>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</si>
  <si>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</si>
  <si>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</si>
  <si>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</si>
  <si>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</si>
  <si>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</si>
  <si>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</si>
  <si>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</si>
  <si>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</si>
  <si>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</si>
  <si>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</si>
  <si>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</si>
  <si>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</si>
  <si>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</si>
  <si>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</si>
  <si>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</si>
  <si>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</si>
  <si>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</si>
  <si>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</si>
  <si>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</si>
  <si>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</si>
  <si>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</si>
  <si>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</si>
  <si>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</si>
  <si>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</si>
  <si>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</si>
  <si>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</si>
  <si>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</si>
  <si>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</si>
  <si>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</si>
  <si>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</si>
  <si>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</si>
  <si>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</si>
  <si>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</si>
  <si>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</si>
  <si>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</si>
  <si>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</si>
  <si>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</si>
  <si>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</si>
  <si>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</si>
  <si>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</si>
  <si>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</si>
  <si>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</si>
  <si>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</si>
  <si>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</si>
  <si>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</si>
  <si>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</si>
  <si>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</si>
  <si>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</si>
  <si>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</si>
  <si>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</si>
  <si>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</si>
  <si>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</si>
  <si>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</si>
  <si>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</si>
  <si>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</si>
  <si>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</si>
  <si>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</si>
  <si>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</si>
  <si>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</si>
  <si>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</si>
  <si>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</si>
  <si>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</si>
  <si>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</si>
  <si>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</si>
  <si>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</si>
  <si>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</si>
  <si>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</si>
  <si>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</si>
  <si>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</si>
  <si>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</si>
  <si>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</si>
  <si>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</si>
  <si>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</si>
  <si>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</si>
  <si>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</si>
  <si>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</si>
  <si>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</si>
  <si>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</si>
  <si>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</si>
  <si>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</si>
  <si>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</si>
  <si>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</si>
  <si>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</si>
  <si>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</si>
  <si>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</si>
  <si>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</si>
  <si>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</si>
  <si>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</si>
  <si>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</si>
  <si>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</si>
  <si>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</si>
  <si>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</si>
  <si>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</si>
  <si>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</si>
  <si>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</si>
  <si>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</si>
  <si>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</si>
  <si>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</si>
  <si>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</si>
  <si>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</si>
  <si>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</si>
  <si>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</si>
  <si>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</si>
  <si>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</si>
  <si>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</si>
  <si>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</si>
  <si>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</si>
  <si>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</si>
  <si>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</si>
  <si>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</si>
  <si>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</si>
  <si>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</si>
  <si>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</si>
  <si>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</si>
  <si>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</si>
  <si>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</si>
  <si>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</si>
  <si>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</si>
  <si>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</si>
  <si>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</si>
  <si>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</si>
  <si>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</si>
  <si>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</si>
  <si>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</si>
  <si>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</si>
  <si>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</si>
  <si>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</si>
  <si>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</si>
  <si>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</si>
  <si>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</si>
  <si>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</si>
  <si>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</si>
  <si>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</si>
  <si>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</si>
  <si>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</si>
  <si>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</si>
  <si>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</si>
  <si>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</si>
  <si>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</si>
  <si>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</si>
  <si>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</si>
  <si>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</si>
  <si>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</si>
  <si>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</si>
  <si>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</si>
  <si>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</si>
  <si>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</si>
  <si>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</si>
  <si>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</si>
  <si>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</si>
  <si>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</si>
  <si>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</si>
  <si>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</si>
  <si>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</si>
  <si>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</si>
  <si>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</si>
  <si>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</si>
  <si>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</si>
  <si>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</si>
  <si>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</si>
  <si>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</si>
  <si>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</si>
  <si>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</si>
  <si>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</si>
  <si>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</si>
  <si>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</si>
  <si>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</si>
  <si>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</si>
  <si>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</si>
  <si>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</si>
  <si>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</si>
  <si>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</si>
  <si>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</si>
  <si>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</si>
  <si>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</si>
  <si>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</si>
  <si>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</si>
  <si>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</si>
  <si>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</si>
  <si>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</si>
  <si>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</si>
  <si>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</si>
  <si>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</si>
  <si>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</si>
  <si>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</si>
  <si>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</si>
  <si>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</si>
  <si>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</si>
  <si>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</si>
  <si>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</si>
  <si>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</si>
  <si>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</si>
  <si>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</si>
  <si>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</si>
  <si>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</si>
  <si>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</si>
  <si>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</si>
  <si>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</si>
  <si>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</si>
  <si>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</si>
  <si>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</si>
  <si>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</si>
  <si>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</si>
  <si>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</si>
  <si>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</si>
  <si>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</si>
  <si>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</si>
  <si>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</si>
  <si>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</si>
  <si>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</si>
  <si>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</si>
  <si>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</si>
  <si>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</si>
  <si>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</si>
  <si>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</si>
  <si>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</si>
  <si>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</si>
  <si>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</si>
  <si>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</si>
  <si>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</si>
  <si>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</si>
  <si>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</si>
  <si>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</si>
  <si>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</si>
  <si>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</si>
  <si>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</si>
  <si>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</si>
  <si>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</si>
  <si>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</si>
  <si>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</si>
  <si>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</si>
  <si>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</si>
  <si>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</si>
  <si>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</si>
  <si>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</si>
  <si>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</si>
  <si>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</si>
  <si>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</si>
  <si>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</si>
  <si>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</si>
  <si>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</si>
  <si>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</si>
  <si>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</si>
  <si>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</si>
  <si>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</si>
  <si>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</si>
  <si>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</si>
  <si>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</si>
  <si>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</si>
  <si>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</si>
  <si>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</si>
  <si>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</si>
  <si>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</si>
  <si>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</si>
  <si>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</si>
  <si>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</si>
  <si>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</si>
  <si>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</si>
  <si>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</si>
  <si>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</si>
  <si>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</si>
  <si>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</si>
  <si>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</si>
  <si>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</si>
  <si>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</si>
  <si>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</si>
  <si>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</si>
  <si>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</si>
  <si>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</si>
  <si>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</si>
  <si>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</si>
  <si>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</si>
  <si>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</si>
  <si>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</si>
  <si>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</si>
  <si>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</si>
  <si>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</si>
  <si>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</si>
  <si>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</si>
  <si>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</si>
  <si>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</si>
  <si>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</si>
  <si>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</si>
  <si>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</si>
  <si>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</si>
  <si>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</si>
  <si>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</si>
  <si>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</si>
  <si>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</si>
  <si>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</si>
  <si>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</si>
  <si>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</si>
  <si>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</si>
  <si>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</si>
  <si>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</si>
  <si>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</si>
  <si>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</si>
  <si>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</si>
  <si>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</si>
  <si>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</si>
  <si>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</si>
  <si>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</si>
  <si>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</si>
  <si>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</si>
  <si>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</si>
  <si>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</si>
  <si>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</si>
  <si>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</si>
  <si>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</si>
  <si>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</si>
  <si>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</si>
  <si>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</si>
  <si>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</si>
  <si>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</si>
  <si>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</si>
  <si>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</si>
  <si>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</si>
  <si>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</si>
  <si>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</si>
  <si>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</si>
  <si>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</si>
  <si>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</si>
  <si>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</si>
  <si>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</si>
  <si>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</si>
  <si>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</si>
  <si>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</si>
  <si>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</si>
  <si>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</si>
  <si>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</si>
  <si>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</si>
  <si>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</si>
  <si>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</si>
  <si>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</si>
  <si>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</si>
  <si>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</si>
  <si>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</si>
  <si>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</si>
  <si>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</si>
  <si>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</si>
  <si>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</si>
  <si>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</si>
  <si>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</si>
  <si>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</si>
  <si>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</si>
  <si>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</si>
  <si>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</si>
  <si>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</si>
  <si>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</si>
  <si>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</si>
  <si>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</si>
  <si>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</si>
  <si>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</si>
  <si>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</si>
  <si>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</si>
  <si>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</si>
  <si>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</si>
  <si>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</si>
  <si>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</si>
  <si>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</si>
  <si>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</si>
  <si>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</si>
  <si>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</si>
  <si>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</si>
  <si>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</si>
  <si>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</si>
  <si>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</si>
  <si>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</si>
  <si>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</si>
  <si>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</si>
  <si>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</si>
  <si>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</si>
  <si>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</si>
  <si>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</si>
  <si>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</si>
  <si>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</si>
  <si>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</si>
  <si>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</si>
  <si>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</si>
  <si>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</si>
  <si>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</si>
  <si>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</si>
  <si>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</si>
  <si>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</si>
  <si>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</si>
  <si>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</si>
  <si>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</si>
  <si>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</si>
  <si>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</si>
  <si>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</si>
  <si>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</si>
  <si>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</si>
  <si>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</si>
  <si>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</si>
  <si>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</si>
  <si>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</si>
  <si>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</si>
  <si>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</si>
  <si>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</si>
  <si>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</si>
  <si>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</si>
  <si>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</si>
  <si>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</si>
  <si>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</si>
  <si>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</si>
  <si>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</si>
  <si>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</si>
  <si>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</si>
  <si>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</si>
  <si>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</si>
  <si>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</si>
  <si>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</si>
  <si>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</si>
  <si>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</si>
  <si>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</si>
  <si>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</si>
  <si>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</si>
  <si>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</si>
  <si>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</si>
  <si>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</si>
  <si>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</si>
  <si>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</si>
  <si>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</si>
  <si>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</si>
  <si>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</si>
  <si>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</si>
  <si>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</si>
  <si>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</si>
  <si>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</si>
  <si>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</si>
  <si>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</si>
  <si>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</si>
  <si>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</si>
  <si>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</si>
  <si>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</si>
  <si>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</si>
  <si>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</si>
  <si>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</si>
  <si>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</si>
  <si>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</si>
  <si>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</si>
  <si>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</si>
  <si>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</si>
  <si>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</si>
  <si>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</si>
  <si>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</si>
  <si>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</si>
  <si>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</si>
  <si>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</si>
  <si>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</si>
  <si>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</si>
  <si>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</si>
  <si>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</si>
  <si>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</si>
  <si>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</si>
  <si>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</si>
  <si>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</si>
  <si>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</si>
  <si>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</si>
  <si>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</si>
  <si>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</si>
  <si>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</si>
  <si>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</si>
  <si>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</si>
  <si>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</si>
  <si>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</si>
  <si>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</si>
  <si>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</si>
  <si>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</si>
  <si>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</si>
  <si>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</si>
  <si>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</si>
  <si>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</si>
  <si>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</si>
  <si>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</si>
  <si>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</si>
  <si>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</si>
  <si>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</si>
  <si>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</si>
  <si>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</si>
  <si>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</si>
  <si>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</si>
  <si>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</si>
  <si>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</si>
  <si>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</si>
  <si>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</si>
  <si>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</si>
  <si>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</si>
  <si>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</si>
  <si>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</si>
  <si>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</si>
  <si>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</si>
  <si>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</si>
  <si>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</si>
  <si>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</si>
  <si>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</si>
  <si>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</si>
  <si>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</si>
  <si>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</si>
  <si>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</si>
  <si>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</si>
  <si>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</si>
  <si>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</si>
  <si>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</si>
  <si>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</si>
  <si>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</si>
  <si>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</si>
  <si>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</si>
  <si>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</si>
  <si>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</si>
  <si>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</si>
  <si>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</si>
  <si>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</si>
  <si>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</si>
  <si>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</si>
  <si>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</si>
  <si>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</si>
  <si>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</si>
  <si>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</si>
  <si>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</si>
  <si>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</si>
  <si>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</si>
  <si>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</si>
  <si>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</si>
  <si>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</si>
  <si>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</si>
  <si>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</si>
  <si>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</si>
  <si>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</si>
  <si>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</si>
  <si>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</si>
  <si>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</si>
  <si>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</si>
  <si>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</si>
  <si>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</si>
  <si>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</si>
  <si>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</si>
  <si>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</si>
  <si>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</si>
  <si>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</si>
  <si>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</si>
  <si>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</si>
  <si>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</si>
  <si>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</si>
  <si>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</si>
  <si>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</si>
  <si>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</si>
  <si>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</si>
  <si>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</si>
  <si>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</si>
  <si>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</si>
  <si>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</si>
  <si>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</si>
  <si>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</si>
  <si>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</si>
  <si>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</si>
  <si>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</si>
  <si>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</si>
  <si>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</si>
  <si>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</si>
  <si>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</si>
  <si>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</si>
  <si>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</si>
  <si>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</si>
  <si>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</si>
  <si>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</si>
  <si>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</si>
  <si>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</si>
  <si>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</si>
  <si>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</si>
  <si>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</si>
  <si>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</si>
  <si>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</si>
  <si>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</si>
  <si>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</si>
  <si>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</si>
  <si>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</si>
  <si>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</si>
  <si>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</si>
  <si>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</si>
  <si>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</si>
  <si>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</si>
  <si>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</si>
  <si>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</si>
  <si>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</si>
  <si>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</si>
  <si>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</si>
  <si>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</si>
  <si>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</si>
  <si>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</si>
  <si>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</si>
  <si>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</si>
  <si>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</si>
  <si>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</si>
  <si>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</si>
  <si>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</si>
  <si>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</si>
  <si>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</si>
  <si>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</si>
  <si>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</si>
  <si>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</si>
  <si>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</si>
  <si>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</si>
  <si>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</si>
  <si>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</si>
  <si>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</si>
  <si>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</si>
  <si>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</si>
  <si>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</si>
  <si>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</si>
  <si>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</si>
  <si>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</si>
  <si>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</si>
  <si>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</si>
  <si>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</si>
  <si>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</si>
  <si>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</si>
  <si>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</si>
  <si>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</si>
  <si>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</si>
  <si>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</si>
  <si>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</si>
  <si>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</si>
  <si>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</si>
  <si>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</si>
  <si>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</si>
  <si>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</si>
  <si>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</si>
  <si>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</si>
  <si>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</si>
  <si>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</si>
  <si>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</si>
  <si>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</si>
  <si>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</si>
  <si>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</si>
  <si>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</si>
  <si>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</si>
  <si>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</si>
  <si>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</si>
  <si>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</si>
  <si>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</si>
  <si>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</si>
  <si>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</si>
  <si>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</si>
  <si>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</si>
  <si>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</si>
  <si>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</si>
  <si>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</si>
  <si>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</si>
  <si>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</si>
  <si>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</si>
  <si>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</si>
  <si>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</si>
  <si>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</si>
  <si>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</si>
  <si>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</si>
  <si>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</si>
  <si>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</si>
  <si>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</si>
  <si>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</si>
  <si>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</si>
  <si>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</si>
  <si>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</si>
  <si>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</si>
  <si>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</si>
  <si>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</si>
  <si>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</si>
  <si>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</si>
  <si>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</si>
  <si>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</si>
  <si>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</si>
  <si>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</si>
  <si>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</si>
  <si>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</si>
  <si>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</si>
  <si>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</si>
  <si>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</si>
  <si>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</si>
  <si>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</si>
  <si>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</si>
  <si>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</si>
  <si>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</si>
  <si>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</si>
  <si>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</si>
  <si>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</si>
  <si>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</si>
  <si>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</si>
  <si>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</si>
  <si>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</si>
  <si>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</si>
  <si>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</si>
  <si>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</si>
  <si>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</si>
  <si>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</si>
  <si>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</si>
  <si>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</si>
  <si>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</si>
  <si>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</si>
  <si>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</si>
  <si>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</si>
  <si>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</si>
  <si>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</si>
  <si>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</si>
  <si>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</si>
  <si>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</si>
  <si>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</si>
  <si>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</si>
  <si>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</si>
  <si>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</si>
  <si>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</si>
  <si>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</si>
  <si>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</si>
  <si>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</si>
  <si>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</si>
  <si>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</si>
  <si>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</si>
  <si>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</si>
  <si>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</si>
  <si>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</si>
  <si>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</si>
  <si>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</si>
  <si>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</si>
  <si>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</si>
  <si>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</si>
  <si>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</si>
  <si>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</si>
  <si>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</si>
  <si>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</si>
  <si>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</si>
  <si>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</si>
  <si>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</si>
  <si>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</si>
  <si>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</si>
  <si>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</si>
  <si>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</si>
  <si>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</si>
  <si>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</si>
  <si>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</si>
  <si>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</si>
  <si>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</si>
  <si>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</si>
  <si>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</si>
  <si>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</si>
  <si>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</si>
  <si>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</si>
  <si>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</si>
  <si>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</si>
  <si>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</si>
  <si>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</si>
  <si>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</si>
  <si>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</si>
  <si>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</si>
  <si>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</si>
  <si>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</si>
  <si>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</si>
  <si>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</si>
  <si>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</si>
  <si>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</si>
  <si>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</si>
  <si>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</si>
  <si>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</si>
  <si>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</si>
  <si>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</si>
  <si>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</si>
  <si>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</si>
  <si>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</si>
  <si>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</si>
  <si>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</si>
  <si>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</si>
  <si>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</si>
  <si>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</si>
  <si>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</si>
  <si>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</si>
  <si>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</si>
  <si>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</si>
  <si>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</si>
  <si>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</si>
  <si>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</si>
  <si>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</si>
  <si>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</si>
  <si>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</si>
  <si>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</si>
  <si>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</si>
  <si>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</si>
  <si>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</si>
  <si>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</si>
  <si>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</si>
  <si>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</si>
  <si>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</si>
  <si>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</si>
  <si>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</si>
  <si>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</si>
  <si>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</si>
  <si>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</si>
  <si>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</si>
  <si>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</si>
  <si>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</si>
  <si>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</si>
  <si>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</si>
  <si>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</si>
  <si>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</si>
  <si>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</si>
  <si>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</si>
  <si>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</si>
  <si>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</si>
  <si>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</si>
  <si>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</si>
  <si>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</si>
  <si>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</si>
  <si>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</si>
  <si>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</si>
  <si>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</si>
  <si>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</si>
  <si>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</si>
  <si>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</si>
  <si>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</si>
  <si>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</si>
  <si>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</si>
  <si>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</si>
  <si>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</si>
  <si>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</si>
  <si>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</si>
  <si>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</si>
  <si>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</si>
  <si>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</si>
  <si>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</si>
  <si>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</si>
  <si>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</si>
  <si>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</si>
  <si>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</si>
  <si>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</si>
  <si>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</si>
  <si>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</si>
  <si>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</si>
  <si>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</si>
  <si>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</si>
  <si>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</si>
  <si>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</si>
  <si>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</si>
  <si>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</si>
  <si>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</si>
  <si>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</si>
  <si>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</si>
  <si>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</si>
  <si>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</si>
  <si>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</si>
  <si>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</si>
  <si>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</si>
  <si>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</si>
  <si>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</si>
  <si>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</si>
  <si>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</si>
  <si>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</si>
  <si>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</si>
  <si>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</si>
  <si>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</si>
  <si>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</si>
  <si>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</si>
  <si>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</si>
  <si>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</si>
  <si>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</si>
  <si>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</si>
  <si>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</si>
  <si>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</si>
  <si>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</si>
  <si>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</si>
  <si>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</si>
  <si>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</si>
  <si>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</si>
  <si>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</si>
  <si>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</si>
  <si>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</si>
  <si>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</si>
  <si>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</si>
  <si>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</si>
  <si>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</si>
  <si>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</si>
  <si>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</si>
  <si>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</si>
  <si>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</si>
  <si>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</si>
  <si>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</si>
  <si>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</si>
  <si>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</si>
  <si>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</si>
  <si>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</si>
  <si>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</si>
  <si>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</si>
  <si>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</si>
  <si>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</si>
  <si>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</si>
  <si>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</si>
  <si>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</si>
  <si>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</si>
  <si>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</si>
  <si>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</si>
  <si>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</si>
  <si>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</si>
  <si>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</si>
  <si>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</si>
  <si>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</si>
  <si>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</si>
  <si>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</si>
  <si>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</si>
  <si>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</si>
  <si>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</si>
  <si>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</si>
  <si>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</si>
  <si>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</si>
  <si>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</si>
  <si>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</si>
  <si>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</si>
  <si>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</si>
  <si>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</si>
  <si>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</si>
  <si>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</si>
  <si>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</si>
  <si>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</si>
  <si>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</si>
  <si>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</si>
  <si>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</si>
  <si>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</si>
  <si>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</si>
  <si>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</si>
  <si>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</si>
  <si>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</si>
  <si>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</si>
  <si>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</si>
  <si>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</si>
  <si>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</si>
  <si>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</si>
  <si>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</si>
  <si>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</si>
  <si>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</si>
  <si>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</si>
  <si>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</si>
  <si>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</si>
  <si>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</si>
  <si>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</si>
  <si>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</si>
  <si>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</si>
  <si>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</si>
  <si>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</si>
  <si>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</si>
  <si>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</si>
  <si>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</si>
  <si>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</si>
  <si>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</si>
  <si>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</si>
  <si>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</si>
  <si>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</si>
  <si>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</si>
  <si>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</si>
  <si>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</si>
  <si>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</si>
  <si>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</si>
  <si>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</si>
  <si>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</si>
  <si>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</si>
  <si>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</si>
  <si>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</si>
  <si>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</si>
  <si>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</si>
  <si>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</si>
  <si>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</si>
  <si>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</si>
  <si>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</si>
  <si>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</si>
  <si>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</si>
  <si>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</si>
  <si>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</si>
  <si>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</si>
  <si>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</si>
  <si>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</si>
  <si>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</si>
  <si>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</si>
  <si>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</si>
  <si>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</si>
  <si>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</si>
  <si>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</si>
  <si>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</si>
  <si>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</si>
  <si>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</si>
  <si>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</si>
  <si>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</si>
  <si>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</si>
  <si>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</si>
  <si>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</si>
  <si>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</si>
  <si>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</si>
  <si>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</si>
  <si>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</si>
  <si>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</si>
  <si>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</si>
  <si>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</si>
  <si>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</si>
  <si>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</si>
  <si>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</si>
  <si>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</si>
  <si>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</si>
  <si>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</si>
  <si>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</si>
  <si>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</si>
  <si>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</si>
  <si>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</si>
  <si>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</si>
  <si>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</si>
  <si>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</si>
  <si>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</si>
  <si>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</si>
  <si>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</si>
  <si>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</si>
  <si>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</si>
  <si>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</si>
  <si>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</si>
  <si>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</si>
  <si>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</si>
  <si>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</si>
  <si>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</si>
  <si>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</si>
  <si>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</si>
  <si>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</si>
  <si>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</si>
  <si>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</si>
  <si>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</si>
  <si>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</si>
  <si>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</si>
  <si>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</si>
  <si>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</si>
  <si>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</si>
  <si>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</si>
  <si>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</si>
  <si>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</si>
  <si>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</si>
  <si>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</si>
  <si>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</si>
  <si>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</si>
  <si>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</si>
  <si>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</si>
  <si>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</si>
  <si>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</si>
  <si>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</si>
  <si>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</si>
  <si>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</si>
  <si>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</si>
  <si>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</si>
  <si>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</si>
  <si>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</si>
  <si>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</si>
  <si>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</si>
  <si>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</si>
  <si>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</si>
  <si>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</si>
  <si>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</si>
  <si>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</si>
  <si>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</si>
  <si>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</si>
  <si>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</si>
  <si>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</si>
  <si>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</si>
  <si>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</si>
  <si>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</si>
  <si>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</si>
  <si>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</si>
  <si>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</si>
  <si>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</si>
  <si>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</si>
  <si>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</si>
  <si>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</si>
  <si>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</si>
  <si>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</si>
  <si>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</si>
  <si>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</si>
  <si>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</si>
  <si>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</si>
  <si>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</si>
  <si>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</si>
  <si>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</si>
  <si>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</si>
  <si>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</si>
  <si>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</si>
  <si>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</si>
  <si>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</si>
  <si>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</si>
  <si>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</si>
  <si>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</si>
  <si>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</si>
  <si>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</si>
  <si>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</si>
  <si>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</si>
  <si>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</si>
  <si>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</si>
  <si>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</si>
  <si>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</si>
  <si>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</si>
  <si>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</si>
  <si>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</si>
  <si>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</si>
  <si>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</si>
  <si>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</si>
  <si>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</si>
  <si>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</si>
  <si>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</si>
  <si>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</si>
  <si>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</si>
  <si>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</si>
  <si>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</si>
  <si>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</si>
  <si>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</si>
  <si>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</si>
  <si>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</si>
  <si>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</si>
  <si>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</si>
  <si>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</si>
  <si>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</si>
  <si>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</si>
  <si>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</si>
  <si>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</si>
  <si>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</si>
  <si>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</si>
  <si>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</si>
  <si>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</si>
  <si>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</si>
  <si>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</si>
  <si>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</si>
  <si>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</si>
  <si>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</si>
  <si>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</si>
  <si>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</si>
  <si>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</si>
  <si>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</si>
  <si>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</si>
  <si>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</si>
  <si>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</si>
  <si>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</si>
  <si>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</si>
  <si>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</si>
  <si>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</si>
  <si>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</si>
  <si>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</si>
  <si>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</si>
  <si>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</si>
  <si>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</si>
  <si>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</si>
  <si>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</si>
  <si>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</si>
  <si>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</si>
  <si>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</si>
  <si>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</si>
  <si>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</si>
  <si>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</si>
  <si>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</si>
  <si>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</si>
  <si>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</si>
  <si>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</si>
  <si>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</si>
  <si>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</si>
  <si>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</si>
  <si>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</si>
  <si>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</si>
  <si>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</si>
  <si>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</si>
  <si>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</si>
  <si>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</si>
  <si>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</si>
  <si>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</si>
  <si>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</si>
  <si>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</si>
  <si>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</si>
  <si>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</si>
  <si>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</si>
  <si>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</si>
  <si>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</si>
  <si>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</si>
  <si>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</si>
  <si>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</si>
  <si>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</si>
  <si>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</si>
  <si>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</si>
  <si>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</si>
  <si>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</si>
  <si>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</si>
  <si>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</si>
  <si>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</si>
  <si>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</si>
  <si>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</si>
  <si>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</si>
  <si>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</si>
  <si>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</si>
  <si>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</si>
  <si>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</si>
  <si>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</si>
  <si>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</si>
  <si>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</si>
  <si>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</si>
  <si>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</si>
  <si>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</si>
  <si>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</si>
  <si>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</si>
  <si>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</si>
  <si>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</si>
  <si>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</si>
  <si>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</si>
  <si>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</si>
  <si>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</si>
  <si>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</si>
  <si>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</si>
  <si>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</si>
  <si>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</si>
  <si>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</si>
  <si>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</si>
  <si>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</si>
  <si>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</si>
  <si>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</si>
  <si>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</si>
  <si>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</si>
  <si>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</si>
  <si>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</si>
  <si>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</si>
  <si>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</si>
  <si>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</si>
  <si>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</si>
  <si>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</si>
  <si>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</si>
  <si>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</si>
  <si>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</si>
  <si>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</si>
  <si>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</si>
  <si>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</si>
  <si>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</si>
  <si>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</si>
  <si>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</si>
  <si>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</si>
  <si>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</si>
  <si>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</si>
  <si>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</si>
  <si>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</si>
  <si>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</si>
  <si>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</si>
  <si>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</si>
  <si>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</si>
  <si>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</si>
  <si>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</si>
  <si>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</si>
  <si>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</si>
  <si>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</si>
  <si>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</si>
  <si>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</si>
  <si>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</si>
  <si>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</si>
  <si>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</si>
  <si>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</si>
  <si>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</si>
  <si>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</si>
  <si>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</si>
  <si>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</si>
  <si>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</si>
  <si>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</si>
  <si>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</si>
  <si>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</si>
  <si>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</si>
  <si>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</si>
  <si>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</si>
  <si>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</si>
  <si>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</si>
  <si>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</si>
  <si>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</si>
  <si>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</si>
  <si>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</si>
  <si>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</si>
  <si>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</si>
  <si>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</si>
  <si>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</si>
  <si>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</si>
  <si>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</si>
  <si>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</si>
  <si>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</si>
  <si>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</si>
  <si>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</si>
  <si>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</si>
  <si>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</si>
  <si>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</si>
  <si>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</si>
  <si>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</si>
  <si>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</si>
  <si>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</si>
  <si>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</si>
  <si>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</si>
  <si>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</si>
  <si>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</si>
  <si>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</si>
  <si>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</si>
  <si>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</si>
  <si>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</si>
  <si>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</si>
  <si>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</si>
  <si>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</si>
  <si>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</si>
  <si>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</si>
  <si>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</si>
  <si>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</si>
  <si>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</si>
  <si>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</si>
  <si>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</si>
  <si>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</si>
  <si>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</si>
  <si>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</si>
  <si>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</si>
  <si>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</si>
  <si>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</si>
  <si>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</si>
  <si>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</si>
  <si>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</si>
  <si>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</si>
  <si>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</si>
  <si>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</si>
  <si>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</si>
  <si>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</si>
  <si>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</si>
  <si>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</si>
  <si>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</si>
  <si>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</si>
  <si>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</si>
  <si>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</si>
  <si>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</si>
  <si>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</si>
  <si>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</si>
  <si>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</si>
  <si>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</si>
  <si>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</si>
  <si>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</si>
  <si>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</si>
  <si>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</si>
  <si>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</si>
  <si>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</si>
  <si>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</si>
  <si>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</si>
  <si>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</si>
  <si>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</si>
  <si>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</si>
  <si>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</si>
  <si>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</si>
  <si>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</si>
  <si>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</si>
  <si>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</si>
  <si>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</si>
  <si>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</si>
  <si>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</si>
  <si>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</si>
  <si>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</si>
  <si>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</si>
  <si>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</si>
  <si>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</si>
  <si>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</si>
  <si>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</si>
  <si>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</si>
  <si>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</si>
  <si>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</si>
  <si>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</si>
  <si>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</si>
  <si>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</si>
  <si>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</si>
  <si>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</si>
  <si>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</si>
  <si>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</si>
  <si>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</si>
  <si>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</si>
  <si>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</si>
  <si>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</si>
  <si>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</si>
  <si>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</si>
  <si>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</si>
  <si>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</si>
  <si>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</si>
  <si>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</si>
  <si>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</si>
  <si>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</si>
  <si>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</si>
  <si>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</si>
  <si>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</si>
  <si>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</si>
  <si>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</si>
  <si>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</si>
  <si>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 xml:space="preserve"> Instituto Colombiano de Bienestar Familiar – ICBF</t>
  </si>
  <si>
    <t>70-0110-2020</t>
  </si>
  <si>
    <t>70-0112-2020</t>
  </si>
  <si>
    <t>70-0114-2020</t>
  </si>
  <si>
    <t>70-0116-2020</t>
  </si>
  <si>
    <t>70-0118-2020</t>
  </si>
  <si>
    <t>70-0120-2020</t>
  </si>
  <si>
    <t>70-0121-2020</t>
  </si>
  <si>
    <t>70-0122-2020</t>
  </si>
  <si>
    <t>70-0124-2020</t>
  </si>
  <si>
    <t>70-0125-2020</t>
  </si>
  <si>
    <t>70-0126-2020</t>
  </si>
  <si>
    <t>70-0129-2020</t>
  </si>
  <si>
    <t>70-0130-2020</t>
  </si>
  <si>
    <t>70-0131-2020</t>
  </si>
  <si>
    <t>70-0132-2020</t>
  </si>
  <si>
    <t>70-0133-2020</t>
  </si>
  <si>
    <t>70-0134-2020</t>
  </si>
  <si>
    <t>70-0135-2020</t>
  </si>
  <si>
    <t>70-0136-2020</t>
  </si>
  <si>
    <t>70-0138-2020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</si>
  <si>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</si>
  <si>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DE CONFORMIDAD CON LOS MANUALES OPERATIVOS DE LAS
MODALIDADES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</si>
  <si>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</si>
  <si>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GLORIA ISABEL LEDESMA DE MORENO</t>
  </si>
  <si>
    <t>CL23 # 15 -62 BARRIO CENTRO</t>
  </si>
  <si>
    <t>FRENACERSOCIAL@HOTMAIL.COM</t>
  </si>
  <si>
    <t>3002922532</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</si>
  <si>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</si>
  <si>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70-0306-2017</t>
  </si>
  <si>
    <t>70-0282-2018</t>
  </si>
  <si>
    <t>70-0091-2019</t>
  </si>
  <si>
    <t>2021-70-70001062020</t>
  </si>
  <si>
    <t>Prestar los servicios de educación inicial en el marco de la atención integral en Hogares Infantiles -HI-,de conformidad con el Manual Operativo de la Modalidad Institucional, el Lineamiento Técnico para laAtención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</si>
</sst>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38" zoomScale="85" zoomScaleNormal="85" zoomScaleSheetLayoutView="40" zoomScalePageLayoutView="40" workbookViewId="0">
      <selection activeCell="O39" sqref="O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2653</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2708</v>
      </c>
      <c r="D15" s="35"/>
      <c r="E15" s="35"/>
      <c r="F15" s="5"/>
      <c r="G15" s="32" t="s">
        <v>1168</v>
      </c>
      <c r="H15" s="103" t="s">
        <v>453</v>
      </c>
      <c r="I15" s="32" t="s">
        <v>2624</v>
      </c>
      <c r="J15" s="108" t="s">
        <v>2626</v>
      </c>
      <c r="L15" s="209" t="s">
        <v>8</v>
      </c>
      <c r="M15" s="209"/>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823004151</v>
      </c>
      <c r="C20" s="5"/>
      <c r="D20" s="73"/>
      <c r="E20" s="5"/>
      <c r="F20" s="5"/>
      <c r="G20" s="5"/>
      <c r="H20" s="186"/>
      <c r="I20" s="149" t="s">
        <v>453</v>
      </c>
      <c r="J20" s="150" t="s">
        <v>963</v>
      </c>
      <c r="K20" s="151">
        <v>2503033400</v>
      </c>
      <c r="L20" s="152">
        <v>44211</v>
      </c>
      <c r="M20" s="152">
        <v>44561</v>
      </c>
      <c r="N20" s="135">
        <f>+(M20-L20)/30</f>
        <v>11.666666666666666</v>
      </c>
      <c r="O20" s="138"/>
      <c r="U20" s="134"/>
      <c r="V20" s="105">
        <f ca="1">NOW()</f>
        <v>44194.907306944442</v>
      </c>
      <c r="W20" s="105">
        <f ca="1">NOW()</f>
        <v>44194.907306944442</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RENACER SOCIAL</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2709</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2654</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2705</v>
      </c>
      <c r="E48" s="145">
        <v>43076</v>
      </c>
      <c r="F48" s="145">
        <v>43312</v>
      </c>
      <c r="G48" s="160">
        <f>IF(AND(E48&lt;&gt;"",F48&lt;&gt;""),((F48-E48)/30),"")</f>
        <v>7.8666666666666663</v>
      </c>
      <c r="H48" s="119" t="s">
        <v>2704</v>
      </c>
      <c r="I48" s="113" t="s">
        <v>453</v>
      </c>
      <c r="J48" s="113" t="s">
        <v>963</v>
      </c>
      <c r="K48" s="116">
        <v>320316296</v>
      </c>
      <c r="L48" s="115" t="s">
        <v>1148</v>
      </c>
      <c r="M48" s="117">
        <v>1</v>
      </c>
      <c r="N48" s="115" t="s">
        <v>27</v>
      </c>
      <c r="O48" s="115" t="s">
        <v>1148</v>
      </c>
      <c r="P48" s="78"/>
    </row>
    <row r="49" spans="1:16" s="6" customFormat="1" ht="24.75" customHeight="1" x14ac:dyDescent="0.25">
      <c r="A49" s="143">
        <v>2</v>
      </c>
      <c r="B49" s="111" t="s">
        <v>2676</v>
      </c>
      <c r="C49" s="112" t="s">
        <v>31</v>
      </c>
      <c r="D49" s="110" t="s">
        <v>2706</v>
      </c>
      <c r="E49" s="145">
        <v>43405</v>
      </c>
      <c r="F49" s="145">
        <v>43434</v>
      </c>
      <c r="G49" s="160">
        <f t="shared" ref="G49:G50" si="2">IF(AND(E49&lt;&gt;"",F49&lt;&gt;""),((F49-E49)/30),"")</f>
        <v>0.96666666666666667</v>
      </c>
      <c r="H49" s="119" t="s">
        <v>2704</v>
      </c>
      <c r="I49" s="121" t="s">
        <v>453</v>
      </c>
      <c r="J49" s="121" t="s">
        <v>963</v>
      </c>
      <c r="K49" s="123">
        <v>48372426</v>
      </c>
      <c r="L49" s="124" t="s">
        <v>1148</v>
      </c>
      <c r="M49" s="117">
        <v>1</v>
      </c>
      <c r="N49" s="124" t="s">
        <v>27</v>
      </c>
      <c r="O49" s="124" t="s">
        <v>1148</v>
      </c>
      <c r="P49" s="78"/>
    </row>
    <row r="50" spans="1:16" s="6" customFormat="1" ht="24.75" customHeight="1" x14ac:dyDescent="0.25">
      <c r="A50" s="143">
        <v>3</v>
      </c>
      <c r="B50" s="111" t="s">
        <v>2676</v>
      </c>
      <c r="C50" s="112" t="s">
        <v>31</v>
      </c>
      <c r="D50" s="110" t="s">
        <v>2707</v>
      </c>
      <c r="E50" s="145">
        <v>43485</v>
      </c>
      <c r="F50" s="145">
        <v>43813</v>
      </c>
      <c r="G50" s="160">
        <f t="shared" si="2"/>
        <v>10.933333333333334</v>
      </c>
      <c r="H50" s="119" t="s">
        <v>2704</v>
      </c>
      <c r="I50" s="121" t="s">
        <v>453</v>
      </c>
      <c r="J50" s="121" t="s">
        <v>963</v>
      </c>
      <c r="K50" s="116">
        <v>320316296</v>
      </c>
      <c r="L50" s="124" t="s">
        <v>1148</v>
      </c>
      <c r="M50" s="117">
        <v>1</v>
      </c>
      <c r="N50" s="124" t="s">
        <v>27</v>
      </c>
      <c r="O50" s="124" t="s">
        <v>1148</v>
      </c>
      <c r="P50" s="78"/>
    </row>
    <row r="51" spans="1:16" s="6" customFormat="1" ht="24.75" customHeight="1" outlineLevel="1" x14ac:dyDescent="0.25">
      <c r="A51" s="143">
        <v>4</v>
      </c>
      <c r="B51" s="122"/>
      <c r="C51" s="124"/>
      <c r="D51" s="110"/>
      <c r="E51" s="145"/>
      <c r="F51" s="145"/>
      <c r="G51" s="160" t="str">
        <f t="shared" ref="G51:G107" si="3">IF(AND(E51&lt;&gt;"",F51&lt;&gt;""),((F51-E51)/30),"")</f>
        <v/>
      </c>
      <c r="H51" s="114"/>
      <c r="I51" s="121"/>
      <c r="J51" s="121"/>
      <c r="K51" s="116"/>
      <c r="L51" s="124"/>
      <c r="M51" s="117"/>
      <c r="N51" s="124"/>
      <c r="O51" s="124"/>
      <c r="P51" s="78"/>
    </row>
    <row r="52" spans="1:16" s="7" customFormat="1" ht="24.75" customHeight="1" outlineLevel="1" x14ac:dyDescent="0.25">
      <c r="A52" s="144">
        <v>5</v>
      </c>
      <c r="B52" s="122"/>
      <c r="C52" s="124"/>
      <c r="D52" s="110"/>
      <c r="E52" s="145"/>
      <c r="F52" s="145"/>
      <c r="G52" s="160" t="str">
        <f t="shared" si="3"/>
        <v/>
      </c>
      <c r="H52" s="119"/>
      <c r="I52" s="121"/>
      <c r="J52" s="121"/>
      <c r="K52" s="116"/>
      <c r="L52" s="124"/>
      <c r="M52" s="117"/>
      <c r="N52" s="124"/>
      <c r="O52" s="124"/>
      <c r="P52" s="79"/>
    </row>
    <row r="53" spans="1:16" s="7" customFormat="1" ht="24.75" customHeight="1" outlineLevel="1" x14ac:dyDescent="0.25">
      <c r="A53" s="144">
        <v>6</v>
      </c>
      <c r="B53" s="122"/>
      <c r="C53" s="124"/>
      <c r="D53" s="110"/>
      <c r="E53" s="145"/>
      <c r="F53" s="145"/>
      <c r="G53" s="160" t="str">
        <f t="shared" si="3"/>
        <v/>
      </c>
      <c r="H53" s="119"/>
      <c r="I53" s="121"/>
      <c r="J53" s="121"/>
      <c r="K53" s="116"/>
      <c r="L53" s="124"/>
      <c r="M53" s="117"/>
      <c r="N53" s="124"/>
      <c r="O53" s="124"/>
      <c r="P53" s="79"/>
    </row>
    <row r="54" spans="1:16" s="7" customFormat="1" ht="24.75" customHeight="1" outlineLevel="1" x14ac:dyDescent="0.25">
      <c r="A54" s="144">
        <v>7</v>
      </c>
      <c r="B54" s="122"/>
      <c r="C54" s="124"/>
      <c r="D54" s="110"/>
      <c r="E54" s="145"/>
      <c r="F54" s="145"/>
      <c r="G54" s="160" t="str">
        <f t="shared" si="3"/>
        <v/>
      </c>
      <c r="H54" s="119"/>
      <c r="I54" s="121"/>
      <c r="J54" s="121"/>
      <c r="K54" s="118"/>
      <c r="L54" s="124"/>
      <c r="M54" s="117"/>
      <c r="N54" s="124"/>
      <c r="O54" s="115"/>
      <c r="P54" s="79"/>
    </row>
    <row r="55" spans="1:16" s="7" customFormat="1" ht="24.75" customHeight="1" outlineLevel="1" x14ac:dyDescent="0.25">
      <c r="A55" s="144">
        <v>8</v>
      </c>
      <c r="B55" s="122"/>
      <c r="C55" s="124"/>
      <c r="D55" s="110"/>
      <c r="E55" s="145"/>
      <c r="F55" s="145"/>
      <c r="G55" s="160" t="str">
        <f t="shared" si="3"/>
        <v/>
      </c>
      <c r="H55" s="114"/>
      <c r="I55" s="121"/>
      <c r="J55" s="121"/>
      <c r="K55" s="118"/>
      <c r="L55" s="124"/>
      <c r="M55" s="117"/>
      <c r="N55" s="124"/>
      <c r="O55" s="124"/>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2655</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t="s">
        <v>2677</v>
      </c>
      <c r="E114" s="145">
        <v>43885</v>
      </c>
      <c r="F114" s="145">
        <v>44196</v>
      </c>
      <c r="G114" s="160">
        <f>IF(AND(E114&lt;&gt;"",F114&lt;&gt;""),((F114-E114)/30),"")</f>
        <v>10.366666666666667</v>
      </c>
      <c r="H114" s="122" t="s">
        <v>2697</v>
      </c>
      <c r="I114" s="121" t="s">
        <v>453</v>
      </c>
      <c r="J114" s="121" t="s">
        <v>963</v>
      </c>
      <c r="K114" s="123">
        <v>1976841181</v>
      </c>
      <c r="L114" s="100">
        <f>+IF(AND(K114&gt;0,O114="Ejecución"),(K114/877802)*Tabla28[[#This Row],[% participación]],IF(AND(K114&gt;0,O114&lt;&gt;"Ejecución"),"-",""))</f>
        <v>450.40708064005321</v>
      </c>
      <c r="M114" s="124" t="s">
        <v>26</v>
      </c>
      <c r="N114" s="173">
        <v>0.2</v>
      </c>
      <c r="O114" s="162" t="s">
        <v>1150</v>
      </c>
      <c r="P114" s="78"/>
    </row>
    <row r="115" spans="1:16" s="6" customFormat="1" ht="24.75" customHeight="1" x14ac:dyDescent="0.25">
      <c r="A115" s="143">
        <v>2</v>
      </c>
      <c r="B115" s="161" t="s">
        <v>2664</v>
      </c>
      <c r="C115" s="163" t="s">
        <v>31</v>
      </c>
      <c r="D115" s="63" t="s">
        <v>2678</v>
      </c>
      <c r="E115" s="145">
        <v>43885</v>
      </c>
      <c r="F115" s="145">
        <v>44196</v>
      </c>
      <c r="G115" s="160">
        <f t="shared" ref="G115:G116" si="4">IF(AND(E115&lt;&gt;"",F115&lt;&gt;""),((F115-E115)/30),"")</f>
        <v>10.366666666666667</v>
      </c>
      <c r="H115" s="64" t="s">
        <v>2698</v>
      </c>
      <c r="I115" s="63" t="s">
        <v>453</v>
      </c>
      <c r="J115" s="63" t="s">
        <v>963</v>
      </c>
      <c r="K115" s="68">
        <v>2626582932</v>
      </c>
      <c r="L115" s="100">
        <f>+IF(AND(K115&gt;0,O115="Ejecución"),(K115/877802)*Tabla28[[#This Row],[% participación]],IF(AND(K115&gt;0,O115&lt;&gt;"Ejecución"),"-",""))</f>
        <v>598.44541980993438</v>
      </c>
      <c r="M115" s="124" t="s">
        <v>26</v>
      </c>
      <c r="N115" s="173">
        <v>0.2</v>
      </c>
      <c r="O115" s="162" t="s">
        <v>1150</v>
      </c>
      <c r="P115" s="78"/>
    </row>
    <row r="116" spans="1:16" s="6" customFormat="1" ht="24.75" customHeight="1" x14ac:dyDescent="0.25">
      <c r="A116" s="143">
        <v>3</v>
      </c>
      <c r="B116" s="161" t="s">
        <v>2664</v>
      </c>
      <c r="C116" s="163" t="s">
        <v>31</v>
      </c>
      <c r="D116" s="63" t="s">
        <v>2679</v>
      </c>
      <c r="E116" s="145">
        <v>43885</v>
      </c>
      <c r="F116" s="145">
        <v>44196</v>
      </c>
      <c r="G116" s="160">
        <f t="shared" si="4"/>
        <v>10.366666666666667</v>
      </c>
      <c r="H116" s="64" t="s">
        <v>2699</v>
      </c>
      <c r="I116" s="63" t="s">
        <v>453</v>
      </c>
      <c r="J116" s="63" t="s">
        <v>965</v>
      </c>
      <c r="K116" s="68">
        <v>756004806</v>
      </c>
      <c r="L116" s="100">
        <f>+IF(AND(K116&gt;0,O116="Ejecución"),(K116/877802)*Tabla28[[#This Row],[% participación]],IF(AND(K116&gt;0,O116&lt;&gt;"Ejecución"),"-",""))</f>
        <v>172.24950638071002</v>
      </c>
      <c r="M116" s="124" t="s">
        <v>26</v>
      </c>
      <c r="N116" s="173">
        <v>0.2</v>
      </c>
      <c r="O116" s="162" t="s">
        <v>1150</v>
      </c>
      <c r="P116" s="78"/>
    </row>
    <row r="117" spans="1:16" s="6" customFormat="1" ht="24.75" customHeight="1" outlineLevel="1" x14ac:dyDescent="0.25">
      <c r="A117" s="143">
        <v>4</v>
      </c>
      <c r="B117" s="161" t="s">
        <v>2664</v>
      </c>
      <c r="C117" s="163" t="s">
        <v>31</v>
      </c>
      <c r="D117" s="63" t="s">
        <v>2680</v>
      </c>
      <c r="E117" s="145">
        <v>43885</v>
      </c>
      <c r="F117" s="145">
        <v>44196</v>
      </c>
      <c r="G117" s="160">
        <f t="shared" ref="G117:G159" si="5">IF(AND(E117&lt;&gt;"",F117&lt;&gt;""),((F117-E117)/30),"")</f>
        <v>10.366666666666667</v>
      </c>
      <c r="H117" s="64" t="s">
        <v>2697</v>
      </c>
      <c r="I117" s="63" t="s">
        <v>453</v>
      </c>
      <c r="J117" s="63" t="s">
        <v>963</v>
      </c>
      <c r="K117" s="68">
        <v>711918469</v>
      </c>
      <c r="L117" s="100">
        <f>+IF(AND(K117&gt;0,O117="Ejecución"),(K117/877802)*Tabla28[[#This Row],[% participación]],IF(AND(K117&gt;0,O117&lt;&gt;"Ejecución"),"-",""))</f>
        <v>162.20479538665896</v>
      </c>
      <c r="M117" s="124" t="s">
        <v>26</v>
      </c>
      <c r="N117" s="173">
        <v>0.2</v>
      </c>
      <c r="O117" s="162" t="s">
        <v>1150</v>
      </c>
      <c r="P117" s="78"/>
    </row>
    <row r="118" spans="1:16" s="7" customFormat="1" ht="24.75" customHeight="1" outlineLevel="1" x14ac:dyDescent="0.25">
      <c r="A118" s="144">
        <v>5</v>
      </c>
      <c r="B118" s="161" t="s">
        <v>2664</v>
      </c>
      <c r="C118" s="163" t="s">
        <v>31</v>
      </c>
      <c r="D118" s="63" t="s">
        <v>2681</v>
      </c>
      <c r="E118" s="145">
        <v>43885</v>
      </c>
      <c r="F118" s="145">
        <v>44196</v>
      </c>
      <c r="G118" s="160">
        <f t="shared" si="5"/>
        <v>10.366666666666667</v>
      </c>
      <c r="H118" s="64" t="s">
        <v>2697</v>
      </c>
      <c r="I118" s="63" t="s">
        <v>453</v>
      </c>
      <c r="J118" s="63" t="s">
        <v>964</v>
      </c>
      <c r="K118" s="68">
        <v>470228377</v>
      </c>
      <c r="L118" s="100">
        <f>+IF(AND(K118&gt;0,O118="Ejecución"),(K118/877802)*Tabla28[[#This Row],[% participación]],IF(AND(K118&gt;0,O118&lt;&gt;"Ejecución"),"-",""))</f>
        <v>107.13768640308406</v>
      </c>
      <c r="M118" s="124" t="s">
        <v>26</v>
      </c>
      <c r="N118" s="173">
        <v>0.2</v>
      </c>
      <c r="O118" s="162" t="s">
        <v>1150</v>
      </c>
      <c r="P118" s="79"/>
    </row>
    <row r="119" spans="1:16" s="7" customFormat="1" ht="24.75" customHeight="1" outlineLevel="1" x14ac:dyDescent="0.25">
      <c r="A119" s="144">
        <v>6</v>
      </c>
      <c r="B119" s="161" t="s">
        <v>2664</v>
      </c>
      <c r="C119" s="163" t="s">
        <v>31</v>
      </c>
      <c r="D119" s="63" t="s">
        <v>2682</v>
      </c>
      <c r="E119" s="145">
        <v>43885</v>
      </c>
      <c r="F119" s="145">
        <v>44196</v>
      </c>
      <c r="G119" s="160">
        <f t="shared" si="5"/>
        <v>10.366666666666667</v>
      </c>
      <c r="H119" s="64" t="s">
        <v>2699</v>
      </c>
      <c r="I119" s="63" t="s">
        <v>453</v>
      </c>
      <c r="J119" s="63" t="s">
        <v>970</v>
      </c>
      <c r="K119" s="68">
        <v>1098694341</v>
      </c>
      <c r="L119" s="100">
        <f>+IF(AND(K119&gt;0,O119="Ejecución"),(K119/877802)*Tabla28[[#This Row],[% participación]],IF(AND(K119&gt;0,O119&lt;&gt;"Ejecución"),"-",""))</f>
        <v>250.32851166891851</v>
      </c>
      <c r="M119" s="124" t="s">
        <v>26</v>
      </c>
      <c r="N119" s="173">
        <v>0.2</v>
      </c>
      <c r="O119" s="162" t="s">
        <v>1150</v>
      </c>
      <c r="P119" s="79"/>
    </row>
    <row r="120" spans="1:16" s="7" customFormat="1" ht="24.75" customHeight="1" outlineLevel="1" x14ac:dyDescent="0.25">
      <c r="A120" s="144">
        <v>7</v>
      </c>
      <c r="B120" s="161" t="s">
        <v>2664</v>
      </c>
      <c r="C120" s="163" t="s">
        <v>31</v>
      </c>
      <c r="D120" s="63" t="s">
        <v>2683</v>
      </c>
      <c r="E120" s="145">
        <v>43885</v>
      </c>
      <c r="F120" s="145">
        <v>44196</v>
      </c>
      <c r="G120" s="160">
        <f t="shared" si="5"/>
        <v>10.366666666666667</v>
      </c>
      <c r="H120" s="64" t="s">
        <v>2697</v>
      </c>
      <c r="I120" s="63" t="s">
        <v>453</v>
      </c>
      <c r="J120" s="63" t="s">
        <v>963</v>
      </c>
      <c r="K120" s="68">
        <v>1418999439</v>
      </c>
      <c r="L120" s="100">
        <f>+IF(AND(K120&gt;0,O120="Ejecución"),(K120/877802)*Tabla28[[#This Row],[% participación]],IF(AND(K120&gt;0,O120&lt;&gt;"Ejecución"),"-",""))</f>
        <v>323.30740622600547</v>
      </c>
      <c r="M120" s="124" t="s">
        <v>26</v>
      </c>
      <c r="N120" s="173">
        <v>0.2</v>
      </c>
      <c r="O120" s="162" t="s">
        <v>1150</v>
      </c>
      <c r="P120" s="79"/>
    </row>
    <row r="121" spans="1:16" s="7" customFormat="1" ht="24.75" customHeight="1" outlineLevel="1" x14ac:dyDescent="0.25">
      <c r="A121" s="144">
        <v>8</v>
      </c>
      <c r="B121" s="161" t="s">
        <v>2664</v>
      </c>
      <c r="C121" s="163" t="s">
        <v>31</v>
      </c>
      <c r="D121" s="63" t="s">
        <v>2684</v>
      </c>
      <c r="E121" s="145">
        <v>43885</v>
      </c>
      <c r="F121" s="145">
        <v>44196</v>
      </c>
      <c r="G121" s="160">
        <f t="shared" si="5"/>
        <v>10.366666666666667</v>
      </c>
      <c r="H121" s="102" t="s">
        <v>2697</v>
      </c>
      <c r="I121" s="63" t="s">
        <v>453</v>
      </c>
      <c r="J121" s="63" t="s">
        <v>975</v>
      </c>
      <c r="K121" s="68">
        <v>891524917</v>
      </c>
      <c r="L121" s="100">
        <f>+IF(AND(K121&gt;0,O121="Ejecución"),(K121/877802)*Tabla28[[#This Row],[% participación]],IF(AND(K121&gt;0,O121&lt;&gt;"Ejecución"),"-",""))</f>
        <v>203.1266543024509</v>
      </c>
      <c r="M121" s="124" t="s">
        <v>26</v>
      </c>
      <c r="N121" s="173">
        <v>0.2</v>
      </c>
      <c r="O121" s="162" t="s">
        <v>1150</v>
      </c>
      <c r="P121" s="79"/>
    </row>
    <row r="122" spans="1:16" s="7" customFormat="1" ht="24.75" customHeight="1" outlineLevel="1" x14ac:dyDescent="0.25">
      <c r="A122" s="144">
        <v>9</v>
      </c>
      <c r="B122" s="161" t="s">
        <v>2664</v>
      </c>
      <c r="C122" s="163" t="s">
        <v>31</v>
      </c>
      <c r="D122" s="63" t="s">
        <v>2685</v>
      </c>
      <c r="E122" s="145">
        <v>43885</v>
      </c>
      <c r="F122" s="145">
        <v>44196</v>
      </c>
      <c r="G122" s="160">
        <f t="shared" si="5"/>
        <v>10.366666666666667</v>
      </c>
      <c r="H122" s="64" t="s">
        <v>2697</v>
      </c>
      <c r="I122" s="63" t="s">
        <v>453</v>
      </c>
      <c r="J122" s="63" t="s">
        <v>265</v>
      </c>
      <c r="K122" s="68">
        <v>726113377</v>
      </c>
      <c r="L122" s="100">
        <f>+IF(AND(K122&gt;0,O122="Ejecución"),(K122/877802)*Tabla28[[#This Row],[% participación]],IF(AND(K122&gt;0,O122&lt;&gt;"Ejecución"),"-",""))</f>
        <v>165.43898897473463</v>
      </c>
      <c r="M122" s="124" t="s">
        <v>26</v>
      </c>
      <c r="N122" s="173">
        <v>0.2</v>
      </c>
      <c r="O122" s="162" t="s">
        <v>1150</v>
      </c>
      <c r="P122" s="79"/>
    </row>
    <row r="123" spans="1:16" s="7" customFormat="1" ht="24.75" customHeight="1" outlineLevel="1" x14ac:dyDescent="0.25">
      <c r="A123" s="144">
        <v>10</v>
      </c>
      <c r="B123" s="161" t="s">
        <v>2664</v>
      </c>
      <c r="C123" s="163" t="s">
        <v>31</v>
      </c>
      <c r="D123" s="63" t="s">
        <v>2686</v>
      </c>
      <c r="E123" s="145">
        <v>43885</v>
      </c>
      <c r="F123" s="145">
        <v>44196</v>
      </c>
      <c r="G123" s="160">
        <f t="shared" si="5"/>
        <v>10.366666666666667</v>
      </c>
      <c r="H123" s="64" t="s">
        <v>2699</v>
      </c>
      <c r="I123" s="63" t="s">
        <v>453</v>
      </c>
      <c r="J123" s="63" t="s">
        <v>984</v>
      </c>
      <c r="K123" s="68">
        <v>1463627278</v>
      </c>
      <c r="L123" s="100">
        <f>+IF(AND(K123&gt;0,O123="Ejecución"),(K123/877802)*Tabla28[[#This Row],[% participación]],IF(AND(K123&gt;0,O123&lt;&gt;"Ejecución"),"-",""))</f>
        <v>333.47549401801319</v>
      </c>
      <c r="M123" s="124" t="s">
        <v>26</v>
      </c>
      <c r="N123" s="173">
        <v>0.2</v>
      </c>
      <c r="O123" s="162" t="s">
        <v>1150</v>
      </c>
      <c r="P123" s="79"/>
    </row>
    <row r="124" spans="1:16" s="7" customFormat="1" ht="24.75" customHeight="1" outlineLevel="1" x14ac:dyDescent="0.25">
      <c r="A124" s="144">
        <v>11</v>
      </c>
      <c r="B124" s="161" t="s">
        <v>2664</v>
      </c>
      <c r="C124" s="163" t="s">
        <v>31</v>
      </c>
      <c r="D124" s="63" t="s">
        <v>2687</v>
      </c>
      <c r="E124" s="145">
        <v>43885</v>
      </c>
      <c r="F124" s="145">
        <v>44196</v>
      </c>
      <c r="G124" s="160">
        <f t="shared" si="5"/>
        <v>10.366666666666667</v>
      </c>
      <c r="H124" s="64" t="s">
        <v>2697</v>
      </c>
      <c r="I124" s="63" t="s">
        <v>453</v>
      </c>
      <c r="J124" s="63" t="s">
        <v>977</v>
      </c>
      <c r="K124" s="68">
        <v>864517616</v>
      </c>
      <c r="L124" s="100">
        <f>+IF(AND(K124&gt;0,O124="Ejecución"),(K124/877802)*Tabla28[[#This Row],[% participación]],IF(AND(K124&gt;0,O124&lt;&gt;"Ejecución"),"-",""))</f>
        <v>196.97326185176155</v>
      </c>
      <c r="M124" s="124" t="s">
        <v>26</v>
      </c>
      <c r="N124" s="173">
        <v>0.2</v>
      </c>
      <c r="O124" s="162" t="s">
        <v>1150</v>
      </c>
      <c r="P124" s="79"/>
    </row>
    <row r="125" spans="1:16" s="7" customFormat="1" ht="24.75" customHeight="1" outlineLevel="1" x14ac:dyDescent="0.25">
      <c r="A125" s="144">
        <v>12</v>
      </c>
      <c r="B125" s="161" t="s">
        <v>2664</v>
      </c>
      <c r="C125" s="163" t="s">
        <v>31</v>
      </c>
      <c r="D125" s="63" t="s">
        <v>2688</v>
      </c>
      <c r="E125" s="145">
        <v>43885</v>
      </c>
      <c r="F125" s="145">
        <v>44196</v>
      </c>
      <c r="G125" s="160">
        <f t="shared" si="5"/>
        <v>10.366666666666667</v>
      </c>
      <c r="H125" s="64" t="s">
        <v>2699</v>
      </c>
      <c r="I125" s="63" t="s">
        <v>453</v>
      </c>
      <c r="J125" s="63" t="s">
        <v>985</v>
      </c>
      <c r="K125" s="68">
        <v>306481247</v>
      </c>
      <c r="L125" s="100">
        <f>+IF(AND(K125&gt;0,O125="Ejecución"),(K125/877802)*Tabla28[[#This Row],[% participación]],IF(AND(K125&gt;0,O125&lt;&gt;"Ejecución"),"-",""))</f>
        <v>69.82924326898322</v>
      </c>
      <c r="M125" s="124" t="s">
        <v>26</v>
      </c>
      <c r="N125" s="173">
        <v>0.2</v>
      </c>
      <c r="O125" s="162" t="s">
        <v>1150</v>
      </c>
      <c r="P125" s="79"/>
    </row>
    <row r="126" spans="1:16" s="7" customFormat="1" ht="24.75" customHeight="1" outlineLevel="1" x14ac:dyDescent="0.25">
      <c r="A126" s="144">
        <v>13</v>
      </c>
      <c r="B126" s="161" t="s">
        <v>2664</v>
      </c>
      <c r="C126" s="163" t="s">
        <v>31</v>
      </c>
      <c r="D126" s="63" t="s">
        <v>2689</v>
      </c>
      <c r="E126" s="145">
        <v>43885</v>
      </c>
      <c r="F126" s="145">
        <v>44196</v>
      </c>
      <c r="G126" s="160">
        <f t="shared" si="5"/>
        <v>10.366666666666667</v>
      </c>
      <c r="H126" s="64" t="s">
        <v>2697</v>
      </c>
      <c r="I126" s="63" t="s">
        <v>453</v>
      </c>
      <c r="J126" s="63" t="s">
        <v>981</v>
      </c>
      <c r="K126" s="68">
        <v>1443458651</v>
      </c>
      <c r="L126" s="100">
        <f>+IF(AND(K126&gt;0,O126="Ejecución"),(K126/877802)*Tabla28[[#This Row],[% participación]],IF(AND(K126&gt;0,O126&lt;&gt;"Ejecución"),"-",""))</f>
        <v>328.88023745673854</v>
      </c>
      <c r="M126" s="124" t="s">
        <v>26</v>
      </c>
      <c r="N126" s="173">
        <v>0.2</v>
      </c>
      <c r="O126" s="162" t="s">
        <v>1150</v>
      </c>
      <c r="P126" s="79"/>
    </row>
    <row r="127" spans="1:16" s="7" customFormat="1" ht="24.75" customHeight="1" outlineLevel="1" x14ac:dyDescent="0.25">
      <c r="A127" s="144">
        <v>14</v>
      </c>
      <c r="B127" s="161" t="s">
        <v>2664</v>
      </c>
      <c r="C127" s="163" t="s">
        <v>31</v>
      </c>
      <c r="D127" s="63" t="s">
        <v>2690</v>
      </c>
      <c r="E127" s="145">
        <v>43885</v>
      </c>
      <c r="F127" s="145">
        <v>44196</v>
      </c>
      <c r="G127" s="160">
        <f t="shared" si="5"/>
        <v>10.366666666666667</v>
      </c>
      <c r="H127" s="64" t="s">
        <v>2697</v>
      </c>
      <c r="I127" s="63" t="s">
        <v>453</v>
      </c>
      <c r="J127" s="63" t="s">
        <v>972</v>
      </c>
      <c r="K127" s="68">
        <v>2160441345</v>
      </c>
      <c r="L127" s="100">
        <f>+IF(AND(K127&gt;0,O127="Ejecución"),(K127/877802)*Tabla28[[#This Row],[% participación]],IF(AND(K127&gt;0,O127&lt;&gt;"Ejecución"),"-",""))</f>
        <v>492.23887505382766</v>
      </c>
      <c r="M127" s="124" t="s">
        <v>26</v>
      </c>
      <c r="N127" s="173">
        <v>0.2</v>
      </c>
      <c r="O127" s="162" t="s">
        <v>1150</v>
      </c>
      <c r="P127" s="79"/>
    </row>
    <row r="128" spans="1:16" s="7" customFormat="1" ht="24.75" customHeight="1" outlineLevel="1" x14ac:dyDescent="0.25">
      <c r="A128" s="144">
        <v>15</v>
      </c>
      <c r="B128" s="161" t="s">
        <v>2664</v>
      </c>
      <c r="C128" s="163" t="s">
        <v>31</v>
      </c>
      <c r="D128" s="63" t="s">
        <v>2691</v>
      </c>
      <c r="E128" s="145">
        <v>43885</v>
      </c>
      <c r="F128" s="145">
        <v>44196</v>
      </c>
      <c r="G128" s="160">
        <f t="shared" si="5"/>
        <v>10.366666666666667</v>
      </c>
      <c r="H128" s="64" t="s">
        <v>2698</v>
      </c>
      <c r="I128" s="63" t="s">
        <v>453</v>
      </c>
      <c r="J128" s="63" t="s">
        <v>966</v>
      </c>
      <c r="K128" s="68">
        <v>1604130715</v>
      </c>
      <c r="L128" s="100">
        <f>+IF(AND(K128&gt;0,O128="Ejecución"),(K128/877802)*Tabla28[[#This Row],[% participación]],IF(AND(K128&gt;0,O128&lt;&gt;"Ejecución"),"-",""))</f>
        <v>365.48805197527463</v>
      </c>
      <c r="M128" s="124" t="s">
        <v>26</v>
      </c>
      <c r="N128" s="173">
        <v>0.2</v>
      </c>
      <c r="O128" s="162" t="s">
        <v>1150</v>
      </c>
      <c r="P128" s="79"/>
    </row>
    <row r="129" spans="1:16" s="7" customFormat="1" ht="24.75" customHeight="1" outlineLevel="1" x14ac:dyDescent="0.25">
      <c r="A129" s="144">
        <v>16</v>
      </c>
      <c r="B129" s="161" t="s">
        <v>2664</v>
      </c>
      <c r="C129" s="163" t="s">
        <v>31</v>
      </c>
      <c r="D129" s="63" t="s">
        <v>2692</v>
      </c>
      <c r="E129" s="145">
        <v>43885</v>
      </c>
      <c r="F129" s="145">
        <v>44196</v>
      </c>
      <c r="G129" s="160">
        <f t="shared" si="5"/>
        <v>10.366666666666667</v>
      </c>
      <c r="H129" s="64" t="s">
        <v>2697</v>
      </c>
      <c r="I129" s="63" t="s">
        <v>453</v>
      </c>
      <c r="J129" s="63" t="s">
        <v>974</v>
      </c>
      <c r="K129" s="68">
        <v>852323753</v>
      </c>
      <c r="L129" s="100">
        <f>+IF(AND(K129&gt;0,O129="Ejecución"),(K129/877802)*Tabla28[[#This Row],[% participación]],IF(AND(K129&gt;0,O129&lt;&gt;"Ejecución"),"-",""))</f>
        <v>194.19498998635228</v>
      </c>
      <c r="M129" s="124" t="s">
        <v>26</v>
      </c>
      <c r="N129" s="173">
        <v>0.2</v>
      </c>
      <c r="O129" s="162" t="s">
        <v>1150</v>
      </c>
      <c r="P129" s="79"/>
    </row>
    <row r="130" spans="1:16" s="7" customFormat="1" ht="24.75" customHeight="1" outlineLevel="1" x14ac:dyDescent="0.25">
      <c r="A130" s="144">
        <v>17</v>
      </c>
      <c r="B130" s="161" t="s">
        <v>2664</v>
      </c>
      <c r="C130" s="163" t="s">
        <v>31</v>
      </c>
      <c r="D130" s="63" t="s">
        <v>2693</v>
      </c>
      <c r="E130" s="145">
        <v>43885</v>
      </c>
      <c r="F130" s="145">
        <v>44196</v>
      </c>
      <c r="G130" s="160">
        <f t="shared" si="5"/>
        <v>10.366666666666667</v>
      </c>
      <c r="H130" s="64" t="s">
        <v>2698</v>
      </c>
      <c r="I130" s="63" t="s">
        <v>453</v>
      </c>
      <c r="J130" s="63" t="s">
        <v>968</v>
      </c>
      <c r="K130" s="68">
        <v>1224418276</v>
      </c>
      <c r="L130" s="100">
        <f>+IF(AND(K130&gt;0,O130="Ejecución"),(K130/877802)*Tabla28[[#This Row],[% participación]],IF(AND(K130&gt;0,O130&lt;&gt;"Ejecución"),"-",""))</f>
        <v>278.97368108069929</v>
      </c>
      <c r="M130" s="124" t="s">
        <v>26</v>
      </c>
      <c r="N130" s="173">
        <v>0.2</v>
      </c>
      <c r="O130" s="162" t="s">
        <v>1150</v>
      </c>
      <c r="P130" s="79"/>
    </row>
    <row r="131" spans="1:16" s="7" customFormat="1" ht="24.75" customHeight="1" outlineLevel="1" x14ac:dyDescent="0.25">
      <c r="A131" s="144">
        <v>18</v>
      </c>
      <c r="B131" s="161" t="s">
        <v>2664</v>
      </c>
      <c r="C131" s="163" t="s">
        <v>31</v>
      </c>
      <c r="D131" s="63" t="s">
        <v>2694</v>
      </c>
      <c r="E131" s="145">
        <v>43885</v>
      </c>
      <c r="F131" s="145">
        <v>44196</v>
      </c>
      <c r="G131" s="160">
        <f t="shared" si="5"/>
        <v>10.366666666666667</v>
      </c>
      <c r="H131" s="64" t="s">
        <v>2698</v>
      </c>
      <c r="I131" s="63" t="s">
        <v>453</v>
      </c>
      <c r="J131" s="63" t="s">
        <v>975</v>
      </c>
      <c r="K131" s="68">
        <v>2192443502</v>
      </c>
      <c r="L131" s="100">
        <f>+IF(AND(K131&gt;0,O131="Ejecución"),(K131/877802)*Tabla28[[#This Row],[% participación]],IF(AND(K131&gt;0,O131&lt;&gt;"Ejecución"),"-",""))</f>
        <v>499.53030455615271</v>
      </c>
      <c r="M131" s="124" t="s">
        <v>26</v>
      </c>
      <c r="N131" s="173">
        <v>0.2</v>
      </c>
      <c r="O131" s="162" t="s">
        <v>1150</v>
      </c>
      <c r="P131" s="79"/>
    </row>
    <row r="132" spans="1:16" s="7" customFormat="1" ht="24.75" customHeight="1" outlineLevel="1" x14ac:dyDescent="0.25">
      <c r="A132" s="144">
        <v>19</v>
      </c>
      <c r="B132" s="161" t="s">
        <v>2664</v>
      </c>
      <c r="C132" s="163" t="s">
        <v>31</v>
      </c>
      <c r="D132" s="63" t="s">
        <v>2695</v>
      </c>
      <c r="E132" s="145">
        <v>43885</v>
      </c>
      <c r="F132" s="145">
        <v>44196</v>
      </c>
      <c r="G132" s="160">
        <f t="shared" si="5"/>
        <v>10.366666666666667</v>
      </c>
      <c r="H132" s="64" t="s">
        <v>2697</v>
      </c>
      <c r="I132" s="63" t="s">
        <v>453</v>
      </c>
      <c r="J132" s="63" t="s">
        <v>981</v>
      </c>
      <c r="K132" s="68">
        <v>711792544</v>
      </c>
      <c r="L132" s="100">
        <f>+IF(AND(K132&gt;0,O132="Ejecución"),(K132/877802)*Tabla28[[#This Row],[% participación]],IF(AND(K132&gt;0,O132&lt;&gt;"Ejecución"),"-",""))</f>
        <v>162.17610440623287</v>
      </c>
      <c r="M132" s="124" t="s">
        <v>26</v>
      </c>
      <c r="N132" s="173">
        <v>0.2</v>
      </c>
      <c r="O132" s="162" t="s">
        <v>1150</v>
      </c>
      <c r="P132" s="79"/>
    </row>
    <row r="133" spans="1:16" s="7" customFormat="1" ht="24.75" customHeight="1" outlineLevel="1" x14ac:dyDescent="0.25">
      <c r="A133" s="144">
        <v>20</v>
      </c>
      <c r="B133" s="161" t="s">
        <v>2664</v>
      </c>
      <c r="C133" s="163" t="s">
        <v>31</v>
      </c>
      <c r="D133" s="63" t="s">
        <v>2696</v>
      </c>
      <c r="E133" s="145">
        <v>43885</v>
      </c>
      <c r="F133" s="145">
        <v>44196</v>
      </c>
      <c r="G133" s="160">
        <f t="shared" si="5"/>
        <v>10.366666666666667</v>
      </c>
      <c r="H133" s="64" t="s">
        <v>2699</v>
      </c>
      <c r="I133" s="63" t="s">
        <v>453</v>
      </c>
      <c r="J133" s="63" t="s">
        <v>978</v>
      </c>
      <c r="K133" s="68">
        <v>3510215680</v>
      </c>
      <c r="L133" s="100">
        <f>+IF(AND(K133&gt;0,O133="Ejecución"),(K133/877802)*Tabla28[[#This Row],[% participación]],IF(AND(K133&gt;0,O133&lt;&gt;"Ejecución"),"-",""))</f>
        <v>799.77390801114598</v>
      </c>
      <c r="M133" s="124" t="s">
        <v>26</v>
      </c>
      <c r="N133" s="173">
        <v>0.2</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ref="N134:N160" si="6">+IF(M134="No",1,IF(M134="Si","Ingrese %",""))</f>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2659</v>
      </c>
      <c r="B163" s="240"/>
      <c r="C163" s="240"/>
      <c r="D163" s="240"/>
      <c r="E163" s="241"/>
      <c r="F163" s="242" t="s">
        <v>2660</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2657</v>
      </c>
      <c r="C168" s="223"/>
      <c r="D168" s="223"/>
      <c r="E168" s="8"/>
      <c r="F168" s="5"/>
      <c r="H168" s="81" t="s">
        <v>2656</v>
      </c>
      <c r="I168" s="246"/>
      <c r="J168" s="247"/>
      <c r="K168" s="247"/>
      <c r="L168" s="247"/>
      <c r="M168" s="247"/>
      <c r="N168" s="247"/>
      <c r="O168" s="248"/>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2667</v>
      </c>
      <c r="B172" s="181"/>
      <c r="C172" s="181"/>
      <c r="D172" s="181"/>
      <c r="E172" s="181"/>
      <c r="F172" s="181"/>
      <c r="G172" s="181"/>
      <c r="H172" s="181"/>
      <c r="I172" s="181"/>
      <c r="J172" s="181"/>
      <c r="K172" s="181"/>
      <c r="L172" s="181"/>
      <c r="M172" s="181"/>
      <c r="N172" s="181"/>
      <c r="O172" s="182"/>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2668</v>
      </c>
      <c r="C176" s="211"/>
      <c r="D176" s="211"/>
      <c r="E176" s="211"/>
      <c r="F176" s="211"/>
      <c r="G176" s="211"/>
      <c r="H176" s="20"/>
      <c r="I176" s="218" t="s">
        <v>2674</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2668</v>
      </c>
      <c r="C179" s="221"/>
      <c r="D179" s="221"/>
      <c r="E179" s="171">
        <v>0.02</v>
      </c>
      <c r="F179" s="170">
        <v>1.4999999999999999E-2</v>
      </c>
      <c r="G179" s="165">
        <f>IF(F179&gt;0,SUM(E179+F179),"")</f>
        <v>3.5000000000000003E-2</v>
      </c>
      <c r="H179" s="5"/>
      <c r="I179" s="221" t="s">
        <v>2670</v>
      </c>
      <c r="J179" s="221"/>
      <c r="K179" s="221"/>
      <c r="L179" s="221"/>
      <c r="M179" s="172">
        <v>2.5000000000000001E-2</v>
      </c>
      <c r="O179" s="8"/>
      <c r="Q179" s="19"/>
      <c r="R179" s="159">
        <f>IF(M179&gt;0,SUM(L179+M179),"")</f>
        <v>2.5000000000000001E-2</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3.5000000000000003E-2</v>
      </c>
      <c r="D185" s="91" t="s">
        <v>2628</v>
      </c>
      <c r="E185" s="94">
        <f>+(C185*SUM(K20:K35))</f>
        <v>87606169.000000015</v>
      </c>
      <c r="F185" s="92"/>
      <c r="G185" s="93"/>
      <c r="H185" s="88"/>
      <c r="I185" s="90" t="s">
        <v>2627</v>
      </c>
      <c r="J185" s="166">
        <f>+SUM(M179:M183)</f>
        <v>2.5000000000000001E-2</v>
      </c>
      <c r="K185" s="202" t="s">
        <v>2628</v>
      </c>
      <c r="L185" s="202"/>
      <c r="M185" s="94">
        <f>+J185*(SUM(K20:K35))</f>
        <v>62575835</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41681</v>
      </c>
      <c r="D193" s="5"/>
      <c r="E193" s="126">
        <v>134</v>
      </c>
      <c r="F193" s="5"/>
      <c r="G193" s="5"/>
      <c r="H193" s="147" t="s">
        <v>2700</v>
      </c>
      <c r="J193" s="5"/>
      <c r="K193" s="127">
        <v>40617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2658</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2701</v>
      </c>
      <c r="J211" s="27" t="s">
        <v>2622</v>
      </c>
      <c r="K211" s="148" t="s">
        <v>2701</v>
      </c>
      <c r="L211" s="21"/>
      <c r="M211" s="21"/>
      <c r="N211" s="21"/>
      <c r="O211" s="8"/>
    </row>
    <row r="212" spans="1:15" x14ac:dyDescent="0.25">
      <c r="A212" s="9"/>
      <c r="B212" s="27" t="s">
        <v>2619</v>
      </c>
      <c r="C212" s="147" t="s">
        <v>2700</v>
      </c>
      <c r="D212" s="21"/>
      <c r="G212" s="27" t="s">
        <v>2621</v>
      </c>
      <c r="H212" s="148" t="s">
        <v>2703</v>
      </c>
      <c r="J212" s="27" t="s">
        <v>2623</v>
      </c>
      <c r="K212" s="147" t="s">
        <v>2702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35:D160 M134:M160 G114:G121 L106:L107 G134:J160 L83:L90 G48:G90 B83:B90 G122:G133"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GERENTE</cp:lastModifiedBy>
  <cp:lastPrinted>2020-12-29T17:35:00Z</cp:lastPrinted>
  <dcterms:created xsi:type="dcterms:W3CDTF">2020-10-14T21:57:42Z</dcterms:created>
  <dcterms:modified xsi:type="dcterms:W3CDTF">2020-12-30T02:46:56Z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