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RENACER SOLO\BOST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<sst xmlns="http://schemas.openxmlformats.org/spreadsheetml/2006/main" count="3263" uniqueCount="2721">
  <si>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</si>
  <si>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</si>
  <si>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</si>
  <si>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</si>
  <si>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</si>
  <si>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</si>
  <si>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</si>
  <si>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</si>
  <si>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</si>
  <si>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</si>
  <si>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</si>
  <si>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</si>
  <si>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</si>
  <si>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</si>
  <si>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</si>
  <si>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</si>
  <si>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</si>
  <si>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</si>
  <si>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</si>
  <si>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</si>
  <si>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</si>
  <si>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</si>
  <si>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</si>
  <si>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</si>
  <si>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</si>
  <si>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</si>
  <si>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</si>
  <si>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</si>
  <si>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</si>
  <si>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</si>
  <si>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</si>
  <si>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</si>
  <si>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</si>
  <si>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</si>
  <si>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</si>
  <si>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</si>
  <si>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</si>
  <si>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</si>
  <si>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</si>
  <si>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</si>
  <si>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</si>
  <si>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</si>
  <si>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</si>
  <si>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</si>
  <si>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</si>
  <si>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</si>
  <si>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</si>
  <si>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</si>
  <si>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</si>
  <si>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</si>
  <si>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</si>
  <si>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</si>
  <si>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</si>
  <si>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</si>
  <si>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</si>
  <si>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</si>
  <si>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</si>
  <si>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</si>
  <si>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</si>
  <si>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</si>
  <si>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</si>
  <si>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</si>
  <si>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</si>
  <si>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</si>
  <si>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</si>
  <si>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</si>
  <si>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</si>
  <si>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</si>
  <si>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</si>
  <si>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</si>
  <si>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</si>
  <si>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</si>
  <si>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</si>
  <si>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</si>
  <si>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</si>
  <si>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</si>
  <si>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</si>
  <si>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</si>
  <si>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</si>
  <si>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</si>
  <si>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</si>
  <si>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</si>
  <si>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</si>
  <si>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</si>
  <si>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</si>
  <si>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</si>
  <si>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</si>
  <si>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</si>
  <si>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</si>
  <si>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</si>
  <si>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</si>
  <si>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</si>
  <si>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</si>
  <si>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</si>
  <si>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</si>
  <si>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</si>
  <si>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</si>
  <si>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</si>
  <si>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</si>
  <si>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</si>
  <si>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</si>
  <si>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</si>
  <si>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</si>
  <si>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</si>
  <si>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</si>
  <si>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</si>
  <si>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</si>
  <si>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</si>
  <si>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</si>
  <si>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</si>
  <si>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</si>
  <si>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</si>
  <si>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</si>
  <si>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</si>
  <si>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</si>
  <si>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</si>
  <si>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</si>
  <si>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</si>
  <si>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</si>
  <si>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</si>
  <si>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</si>
  <si>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</si>
  <si>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</si>
  <si>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</si>
  <si>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</si>
  <si>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</si>
  <si>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</si>
  <si>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</si>
  <si>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</si>
  <si>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</si>
  <si>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</si>
  <si>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</si>
  <si>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</si>
  <si>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</si>
  <si>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</si>
  <si>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</si>
  <si>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</si>
  <si>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</si>
  <si>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</si>
  <si>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</si>
  <si>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</si>
  <si>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</si>
  <si>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</si>
  <si>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</si>
  <si>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</si>
  <si>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</si>
  <si>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</si>
  <si>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</si>
  <si>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</si>
  <si>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</si>
  <si>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</si>
  <si>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</si>
  <si>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</si>
  <si>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</si>
  <si>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</si>
  <si>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</si>
  <si>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</si>
  <si>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</si>
  <si>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</si>
  <si>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</si>
  <si>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</si>
  <si>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</si>
  <si>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</si>
  <si>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</si>
  <si>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</si>
  <si>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</si>
  <si>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</si>
  <si>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</si>
  <si>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</si>
  <si>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</si>
  <si>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</si>
  <si>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</si>
  <si>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</si>
  <si>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</si>
  <si>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</si>
  <si>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</si>
  <si>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</si>
  <si>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</si>
  <si>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</si>
  <si>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</si>
  <si>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</si>
  <si>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</si>
  <si>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</si>
  <si>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</si>
  <si>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</si>
  <si>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</si>
  <si>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</si>
  <si>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</si>
  <si>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</si>
  <si>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</si>
  <si>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</si>
  <si>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</si>
  <si>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</si>
  <si>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</si>
  <si>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</si>
  <si>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</si>
  <si>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</si>
  <si>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</si>
  <si>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</si>
  <si>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</si>
  <si>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</si>
  <si>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</si>
  <si>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</si>
  <si>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</si>
  <si>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</si>
  <si>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</si>
  <si>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</si>
  <si>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</si>
  <si>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</si>
  <si>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</si>
  <si>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</si>
  <si>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</si>
  <si>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</si>
  <si>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</si>
  <si>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</si>
  <si>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</si>
  <si>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</si>
  <si>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</si>
  <si>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</si>
  <si>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</si>
  <si>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</si>
  <si>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</si>
  <si>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</si>
  <si>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</si>
  <si>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</si>
  <si>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</si>
  <si>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</si>
  <si>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</si>
  <si>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</si>
  <si>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</si>
  <si>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</si>
  <si>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</si>
  <si>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</si>
  <si>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</si>
  <si>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</si>
  <si>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</si>
  <si>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</si>
  <si>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</si>
  <si>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</si>
  <si>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</si>
  <si>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</si>
  <si>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</si>
  <si>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</si>
  <si>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</si>
  <si>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</si>
  <si>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</si>
  <si>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</si>
  <si>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</si>
  <si>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</si>
  <si>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</si>
  <si>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</si>
  <si>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</si>
  <si>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</si>
  <si>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</si>
  <si>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</si>
  <si>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</si>
  <si>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</si>
  <si>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</si>
  <si>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</si>
  <si>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</si>
  <si>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</si>
  <si>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</si>
  <si>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</si>
  <si>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</si>
  <si>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</si>
  <si>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</si>
  <si>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</si>
  <si>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</si>
  <si>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</si>
  <si>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</si>
  <si>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</si>
  <si>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</si>
  <si>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</si>
  <si>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</si>
  <si>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</si>
  <si>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</si>
  <si>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</si>
  <si>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</si>
  <si>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</si>
  <si>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</si>
  <si>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</si>
  <si>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</si>
  <si>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</si>
  <si>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</si>
  <si>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</si>
  <si>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</si>
  <si>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</si>
  <si>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</si>
  <si>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</si>
  <si>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</si>
  <si>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</si>
  <si>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</si>
  <si>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</si>
  <si>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</si>
  <si>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</si>
  <si>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</si>
  <si>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</si>
  <si>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</si>
  <si>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</si>
  <si>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</si>
  <si>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</si>
  <si>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</si>
  <si>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</si>
  <si>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</si>
  <si>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</si>
  <si>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</si>
  <si>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</si>
  <si>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</si>
  <si>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</si>
  <si>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</si>
  <si>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</si>
  <si>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</si>
  <si>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</si>
  <si>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</si>
  <si>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</si>
  <si>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</si>
  <si>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</si>
  <si>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</si>
  <si>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</si>
  <si>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</si>
  <si>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</si>
  <si>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</si>
  <si>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</si>
  <si>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</si>
  <si>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</si>
  <si>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</si>
  <si>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</si>
  <si>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</si>
  <si>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</si>
  <si>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</si>
  <si>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</si>
  <si>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</si>
  <si>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</si>
  <si>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</si>
  <si>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</si>
  <si>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</si>
  <si>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</si>
  <si>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</si>
  <si>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</si>
  <si>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</si>
  <si>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</si>
  <si>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</si>
  <si>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</si>
  <si>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</si>
  <si>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</si>
  <si>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</si>
  <si>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</si>
  <si>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</si>
  <si>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</si>
  <si>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</si>
  <si>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</si>
  <si>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</si>
  <si>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</si>
  <si>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</si>
  <si>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</si>
  <si>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</si>
  <si>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</si>
  <si>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</si>
  <si>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</si>
  <si>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</si>
  <si>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</si>
  <si>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</si>
  <si>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</si>
  <si>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</si>
  <si>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</si>
  <si>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</si>
  <si>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</si>
  <si>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</si>
  <si>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</si>
  <si>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</si>
  <si>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</si>
  <si>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</si>
  <si>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</si>
  <si>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</si>
  <si>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</si>
  <si>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</si>
  <si>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</si>
  <si>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</si>
  <si>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</si>
  <si>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</si>
  <si>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</si>
  <si>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</si>
  <si>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</si>
  <si>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</si>
  <si>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</si>
  <si>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</si>
  <si>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</si>
  <si>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</si>
  <si>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</si>
  <si>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</si>
  <si>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</si>
  <si>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</si>
  <si>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</si>
  <si>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</si>
  <si>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</si>
  <si>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</si>
  <si>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</si>
  <si>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</si>
  <si>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</si>
  <si>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</si>
  <si>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</si>
  <si>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</si>
  <si>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</si>
  <si>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</si>
  <si>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</si>
  <si>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</si>
  <si>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</si>
  <si>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</si>
  <si>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</si>
  <si>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</si>
  <si>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</si>
  <si>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</si>
  <si>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</si>
  <si>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</si>
  <si>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</si>
  <si>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</si>
  <si>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</si>
  <si>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</si>
  <si>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</si>
  <si>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</si>
  <si>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</si>
  <si>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</si>
  <si>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</si>
  <si>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</si>
  <si>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</si>
  <si>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</si>
  <si>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</si>
  <si>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</si>
  <si>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</si>
  <si>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</si>
  <si>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</si>
  <si>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</si>
  <si>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</si>
  <si>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</si>
  <si>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</si>
  <si>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</si>
  <si>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</si>
  <si>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</si>
  <si>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</si>
  <si>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</si>
  <si>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</si>
  <si>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</si>
  <si>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</si>
  <si>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</si>
  <si>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</si>
  <si>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</si>
  <si>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</si>
  <si>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</si>
  <si>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</si>
  <si>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</si>
  <si>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</si>
  <si>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</si>
  <si>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</si>
  <si>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</si>
  <si>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</si>
  <si>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</si>
  <si>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</si>
  <si>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</si>
  <si>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</si>
  <si>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</si>
  <si>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</si>
  <si>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</si>
  <si>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</si>
  <si>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</si>
  <si>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</si>
  <si>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</si>
  <si>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</si>
  <si>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</si>
  <si>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</si>
  <si>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</si>
  <si>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</si>
  <si>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</si>
  <si>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</si>
  <si>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</si>
  <si>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</si>
  <si>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</si>
  <si>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</si>
  <si>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</si>
  <si>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</si>
  <si>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</si>
  <si>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</si>
  <si>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</si>
  <si>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</si>
  <si>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</si>
  <si>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</si>
  <si>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</si>
  <si>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</si>
  <si>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</si>
  <si>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</si>
  <si>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</si>
  <si>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</si>
  <si>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</si>
  <si>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</si>
  <si>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</si>
  <si>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</si>
  <si>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</si>
  <si>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</si>
  <si>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</si>
  <si>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</si>
  <si>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</si>
  <si>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</si>
  <si>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</si>
  <si>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</si>
  <si>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</si>
  <si>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</si>
  <si>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</si>
  <si>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</si>
  <si>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</si>
  <si>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</si>
  <si>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</si>
  <si>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</si>
  <si>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</si>
  <si>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</si>
  <si>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</si>
  <si>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</si>
  <si>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</si>
  <si>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</si>
  <si>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</si>
  <si>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</si>
  <si>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</si>
  <si>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</si>
  <si>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</si>
  <si>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</si>
  <si>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</si>
  <si>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</si>
  <si>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</si>
  <si>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</si>
  <si>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</si>
  <si>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</si>
  <si>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</si>
  <si>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</si>
  <si>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</si>
  <si>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</si>
  <si>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</si>
  <si>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</si>
  <si>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</si>
  <si>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</si>
  <si>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</si>
  <si>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</si>
  <si>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</si>
  <si>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</si>
  <si>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</si>
  <si>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</si>
  <si>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</si>
  <si>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</si>
  <si>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</si>
  <si>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</si>
  <si>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</si>
  <si>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</si>
  <si>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</si>
  <si>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</si>
  <si>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</si>
  <si>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</si>
  <si>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</si>
  <si>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</si>
  <si>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</si>
  <si>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</si>
  <si>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</si>
  <si>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</si>
  <si>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</si>
  <si>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</si>
  <si>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</si>
  <si>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</si>
  <si>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</si>
  <si>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</si>
  <si>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</si>
  <si>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</si>
  <si>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</si>
  <si>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</si>
  <si>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</si>
  <si>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</si>
  <si>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</si>
  <si>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</si>
  <si>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</si>
  <si>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</si>
  <si>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</si>
  <si>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</si>
  <si>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</si>
  <si>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</si>
  <si>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</si>
  <si>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</si>
  <si>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</si>
  <si>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</si>
  <si>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</si>
  <si>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</si>
  <si>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</si>
  <si>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</si>
  <si>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</si>
  <si>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</si>
  <si>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</si>
  <si>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</si>
  <si>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</si>
  <si>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</si>
  <si>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</si>
  <si>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</si>
  <si>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</si>
  <si>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</si>
  <si>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</si>
  <si>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</si>
  <si>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</si>
  <si>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</si>
  <si>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</si>
  <si>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</si>
  <si>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</si>
  <si>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</si>
  <si>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</si>
  <si>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</si>
  <si>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</si>
  <si>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</si>
  <si>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</si>
  <si>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</si>
  <si>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</si>
  <si>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</si>
  <si>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</si>
  <si>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</si>
  <si>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</si>
  <si>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</si>
  <si>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</si>
  <si>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</si>
  <si>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</si>
  <si>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</si>
  <si>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</si>
  <si>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</si>
  <si>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</si>
  <si>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</si>
  <si>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</si>
  <si>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</si>
  <si>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</si>
  <si>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</si>
  <si>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</si>
  <si>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</si>
  <si>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</si>
  <si>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</si>
  <si>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</si>
  <si>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</si>
  <si>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</si>
  <si>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</si>
  <si>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</si>
  <si>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</si>
  <si>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</si>
  <si>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</si>
  <si>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</si>
  <si>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</si>
  <si>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</si>
  <si>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</si>
  <si>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</si>
  <si>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</si>
  <si>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</si>
  <si>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</si>
  <si>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</si>
  <si>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</si>
  <si>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</si>
  <si>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</si>
  <si>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</si>
  <si>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</si>
  <si>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</si>
  <si>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</si>
  <si>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</si>
  <si>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</si>
  <si>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</si>
  <si>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</si>
  <si>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</si>
  <si>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</si>
  <si>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</si>
  <si>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</si>
  <si>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</si>
  <si>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</si>
  <si>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</si>
  <si>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</si>
  <si>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</si>
  <si>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</si>
  <si>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</si>
  <si>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</si>
  <si>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</si>
  <si>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</si>
  <si>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</si>
  <si>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</si>
  <si>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</si>
  <si>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</si>
  <si>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</si>
  <si>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</si>
  <si>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</si>
  <si>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</si>
  <si>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</si>
  <si>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</si>
  <si>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</si>
  <si>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</si>
  <si>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</si>
  <si>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</si>
  <si>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</si>
  <si>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</si>
  <si>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</si>
  <si>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</si>
  <si>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</si>
  <si>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</si>
  <si>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</si>
  <si>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</si>
  <si>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</si>
  <si>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</si>
  <si>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</si>
  <si>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</si>
  <si>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</si>
  <si>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</si>
  <si>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</si>
  <si>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</si>
  <si>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</si>
  <si>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</si>
  <si>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</si>
  <si>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</si>
  <si>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</si>
  <si>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</si>
  <si>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</si>
  <si>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</si>
  <si>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</si>
  <si>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</si>
  <si>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</si>
  <si>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</si>
  <si>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</si>
  <si>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</si>
  <si>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</si>
  <si>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</si>
  <si>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</si>
  <si>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</si>
  <si>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</si>
  <si>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</si>
  <si>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</si>
  <si>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</si>
  <si>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</si>
  <si>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</si>
  <si>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</si>
  <si>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</si>
  <si>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</si>
  <si>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</si>
  <si>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</si>
  <si>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</si>
  <si>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</si>
  <si>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</si>
  <si>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</si>
  <si>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</si>
  <si>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</si>
  <si>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</si>
  <si>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</si>
  <si>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</si>
  <si>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</si>
  <si>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</si>
  <si>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</si>
  <si>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</si>
  <si>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</si>
  <si>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</si>
  <si>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</si>
  <si>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</si>
  <si>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</si>
  <si>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</si>
  <si>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</si>
  <si>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</si>
  <si>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</si>
  <si>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</si>
  <si>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</si>
  <si>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</si>
  <si>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</si>
  <si>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</si>
  <si>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</si>
  <si>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</si>
  <si>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</si>
  <si>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</si>
  <si>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</si>
  <si>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</si>
  <si>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</si>
  <si>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</si>
  <si>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</si>
  <si>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</si>
  <si>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</si>
  <si>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</si>
  <si>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</si>
  <si>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</si>
  <si>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</si>
  <si>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</si>
  <si>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</si>
  <si>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</si>
  <si>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</si>
  <si>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</si>
  <si>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</si>
  <si>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</si>
  <si>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</si>
  <si>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</si>
  <si>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</si>
  <si>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</si>
  <si>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</si>
  <si>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</si>
  <si>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</si>
  <si>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</si>
  <si>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</si>
  <si>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</si>
  <si>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</si>
  <si>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</si>
  <si>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</si>
  <si>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</si>
  <si>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</si>
  <si>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</si>
  <si>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</si>
  <si>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</si>
  <si>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</si>
  <si>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</si>
  <si>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</si>
  <si>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</si>
  <si>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</si>
  <si>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</si>
  <si>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</si>
  <si>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</si>
  <si>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</si>
  <si>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</si>
  <si>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</si>
  <si>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</si>
  <si>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</si>
  <si>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</si>
  <si>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</si>
  <si>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</si>
  <si>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</si>
  <si>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</si>
  <si>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</si>
  <si>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</si>
  <si>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</si>
  <si>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</si>
  <si>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</si>
  <si>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</si>
  <si>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</si>
  <si>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</si>
  <si>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</si>
  <si>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</si>
  <si>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</si>
  <si>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</si>
  <si>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</si>
  <si>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</si>
  <si>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</si>
  <si>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</si>
  <si>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</si>
  <si>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</si>
  <si>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</si>
  <si>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</si>
  <si>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</si>
  <si>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</si>
  <si>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</si>
  <si>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</si>
  <si>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</si>
  <si>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</si>
  <si>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</si>
  <si>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</si>
  <si>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</si>
  <si>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</si>
  <si>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</si>
  <si>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</si>
  <si>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</si>
  <si>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</si>
  <si>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</si>
  <si>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</si>
  <si>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</si>
  <si>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</si>
  <si>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</si>
  <si>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</si>
  <si>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</si>
  <si>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</si>
  <si>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</si>
  <si>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</si>
  <si>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</si>
  <si>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</si>
  <si>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</si>
  <si>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</si>
  <si>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</si>
  <si>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</si>
  <si>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</si>
  <si>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</si>
  <si>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</si>
  <si>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</si>
  <si>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</si>
  <si>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</si>
  <si>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</si>
  <si>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</si>
  <si>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</si>
  <si>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</si>
  <si>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</si>
  <si>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</si>
  <si>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</si>
  <si>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</si>
  <si>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</si>
  <si>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</si>
  <si>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</si>
  <si>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</si>
  <si>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</si>
  <si>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</si>
  <si>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</si>
  <si>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</si>
  <si>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</si>
  <si>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</si>
  <si>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</si>
  <si>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</si>
  <si>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</si>
  <si>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</si>
  <si>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</si>
  <si>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</si>
  <si>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</si>
  <si>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</si>
  <si>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</si>
  <si>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</si>
  <si>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</si>
  <si>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</si>
  <si>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</si>
  <si>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</si>
  <si>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</si>
  <si>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</si>
  <si>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</si>
  <si>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</si>
  <si>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</si>
  <si>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</si>
  <si>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</si>
  <si>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</si>
  <si>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</si>
  <si>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</si>
  <si>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</si>
  <si>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</si>
  <si>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</si>
  <si>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</si>
  <si>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</si>
  <si>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</si>
  <si>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</si>
  <si>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</si>
  <si>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</si>
  <si>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</si>
  <si>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</si>
  <si>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</si>
  <si>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</si>
  <si>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</si>
  <si>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</si>
  <si>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</si>
  <si>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</si>
  <si>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</si>
  <si>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</si>
  <si>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</si>
  <si>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</si>
  <si>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</si>
  <si>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</si>
  <si>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</si>
  <si>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</si>
  <si>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</si>
  <si>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</si>
  <si>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</si>
  <si>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</si>
  <si>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</si>
  <si>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</si>
  <si>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</si>
  <si>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</si>
  <si>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</si>
  <si>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</si>
  <si>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</si>
  <si>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</si>
  <si>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</si>
  <si>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</si>
  <si>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</si>
  <si>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</si>
  <si>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</si>
  <si>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</si>
  <si>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</si>
  <si>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</si>
  <si>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</si>
  <si>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</si>
  <si>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</si>
  <si>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</si>
  <si>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</si>
  <si>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</si>
  <si>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</si>
  <si>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</si>
  <si>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</si>
  <si>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</si>
  <si>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</si>
  <si>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</si>
  <si>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</si>
  <si>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</si>
  <si>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</si>
  <si>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</si>
  <si>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</si>
  <si>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</si>
  <si>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</si>
  <si>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</si>
  <si>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</si>
  <si>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</si>
  <si>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</si>
  <si>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</si>
  <si>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</si>
  <si>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</si>
  <si>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</si>
  <si>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</si>
  <si>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</si>
  <si>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</si>
  <si>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</si>
  <si>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</si>
  <si>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</si>
  <si>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</si>
  <si>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</si>
  <si>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</si>
  <si>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</si>
  <si>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</si>
  <si>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</si>
  <si>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</si>
  <si>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</si>
  <si>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</si>
  <si>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</si>
  <si>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</si>
  <si>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</si>
  <si>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</si>
  <si>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</si>
  <si>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</si>
  <si>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</si>
  <si>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</si>
  <si>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</si>
  <si>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</si>
  <si>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</si>
  <si>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</si>
  <si>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</si>
  <si>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</si>
  <si>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</si>
  <si>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</si>
  <si>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</si>
  <si>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</si>
  <si>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</si>
  <si>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</si>
  <si>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</si>
  <si>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</si>
  <si>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</si>
  <si>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</si>
  <si>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</si>
  <si>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</si>
  <si>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</si>
  <si>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</si>
  <si>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</si>
  <si>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</si>
  <si>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</si>
  <si>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</si>
  <si>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</si>
  <si>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</si>
  <si>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</si>
  <si>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</si>
  <si>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</si>
  <si>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</si>
  <si>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</si>
  <si>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</si>
  <si>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</si>
  <si>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</si>
  <si>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</si>
  <si>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</si>
  <si>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</si>
  <si>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</si>
  <si>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</si>
  <si>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</si>
  <si>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</si>
  <si>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</si>
  <si>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</si>
  <si>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</si>
  <si>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</si>
  <si>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</si>
  <si>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</si>
  <si>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</si>
  <si>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</si>
  <si>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</si>
  <si>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</si>
  <si>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</si>
  <si>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</si>
  <si>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</si>
  <si>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</si>
  <si>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</si>
  <si>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</si>
  <si>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</si>
  <si>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</si>
  <si>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</si>
  <si>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</si>
  <si>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</si>
  <si>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</si>
  <si>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</si>
  <si>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</si>
  <si>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</si>
  <si>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</si>
  <si>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</si>
  <si>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</si>
  <si>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</si>
  <si>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</si>
  <si>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</si>
  <si>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</si>
  <si>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</si>
  <si>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</si>
  <si>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</si>
  <si>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</si>
  <si>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</si>
  <si>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</si>
  <si>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</si>
  <si>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</si>
  <si>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</si>
  <si>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</si>
  <si>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</si>
  <si>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</si>
  <si>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</si>
  <si>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</si>
  <si>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</si>
  <si>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</si>
  <si>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</si>
  <si>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</si>
  <si>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</si>
  <si>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</si>
  <si>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</si>
  <si>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</si>
  <si>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</si>
  <si>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</si>
  <si>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</si>
  <si>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</si>
  <si>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</si>
  <si>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</si>
  <si>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</si>
  <si>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</si>
  <si>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</si>
  <si>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</si>
  <si>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</si>
  <si>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</si>
  <si>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</si>
  <si>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</si>
  <si>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</si>
  <si>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</si>
  <si>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</si>
  <si>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</si>
  <si>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</si>
  <si>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</si>
  <si>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</si>
  <si>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</si>
  <si>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</si>
  <si>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</si>
  <si>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</si>
  <si>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</si>
  <si>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</si>
  <si>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</si>
  <si>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</si>
  <si>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</si>
  <si>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</si>
  <si>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</si>
  <si>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</si>
  <si>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</si>
  <si>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</si>
  <si>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</si>
  <si>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</si>
  <si>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</si>
  <si>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</si>
  <si>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</si>
  <si>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</si>
  <si>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</si>
  <si>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</si>
  <si>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</si>
  <si>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</si>
  <si>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</si>
  <si>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</si>
  <si>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</si>
  <si>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</si>
  <si>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</si>
  <si>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</si>
  <si>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</si>
  <si>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</si>
  <si>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</si>
  <si>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</si>
  <si>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</si>
  <si>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</si>
  <si>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</si>
  <si>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</si>
  <si>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</si>
  <si>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</si>
  <si>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</si>
  <si>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</si>
  <si>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</si>
  <si>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</si>
  <si>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</si>
  <si>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</si>
  <si>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</si>
  <si>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</si>
  <si>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</si>
  <si>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</si>
  <si>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</si>
  <si>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</si>
  <si>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</si>
  <si>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</si>
  <si>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</si>
  <si>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</si>
  <si>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</si>
  <si>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</si>
  <si>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</si>
  <si>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</si>
  <si>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</si>
  <si>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</si>
  <si>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</si>
  <si>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</si>
  <si>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</si>
  <si>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</si>
  <si>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</si>
  <si>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</si>
  <si>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</si>
  <si>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</si>
  <si>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</si>
  <si>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</si>
  <si>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</si>
  <si>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</si>
  <si>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</si>
  <si>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</si>
  <si>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</si>
  <si>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</si>
  <si>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</si>
  <si>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</si>
  <si>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</si>
  <si>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</si>
  <si>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</si>
  <si>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</si>
  <si>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</si>
  <si>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</si>
  <si>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</si>
  <si>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</si>
  <si>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</si>
  <si>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</si>
  <si>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</si>
  <si>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</si>
  <si>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</si>
  <si>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</si>
  <si>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</si>
  <si>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</si>
  <si>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</si>
  <si>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</si>
  <si>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</si>
  <si>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</si>
  <si>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</si>
  <si>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</si>
  <si>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</si>
  <si>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</si>
  <si>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</si>
  <si>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</si>
  <si>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</si>
  <si>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</si>
  <si>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</si>
  <si>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</si>
  <si>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</si>
  <si>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</si>
  <si>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</si>
  <si>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</si>
  <si>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</si>
  <si>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</si>
  <si>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</si>
  <si>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</si>
  <si>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</si>
  <si>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</si>
  <si>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</si>
  <si>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</si>
  <si>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</si>
  <si>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</si>
  <si>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</si>
  <si>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</si>
  <si>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</si>
  <si>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</si>
  <si>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</si>
  <si>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</si>
  <si>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</si>
  <si>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</si>
  <si>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</si>
  <si>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</si>
  <si>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</si>
  <si>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</si>
  <si>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</si>
  <si>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</si>
  <si>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</si>
  <si>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</si>
  <si>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</si>
  <si>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</si>
  <si>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</si>
  <si>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</si>
  <si>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</si>
  <si>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</si>
  <si>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</si>
  <si>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</si>
  <si>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</si>
  <si>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</si>
  <si>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</si>
  <si>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</si>
  <si>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</si>
  <si>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</si>
  <si>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</si>
  <si>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</si>
  <si>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</si>
  <si>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</si>
  <si>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</si>
  <si>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</si>
  <si>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</si>
  <si>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</si>
  <si>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</si>
  <si>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</si>
  <si>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</si>
  <si>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</si>
  <si>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</si>
  <si>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</si>
  <si>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</si>
  <si>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</si>
  <si>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</si>
  <si>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</si>
  <si>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</si>
  <si>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</si>
  <si>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</si>
  <si>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</si>
  <si>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</si>
  <si>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</si>
  <si>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</si>
  <si>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</si>
  <si>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</si>
  <si>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</si>
  <si>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</si>
  <si>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</si>
  <si>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</si>
  <si>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</si>
  <si>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</si>
  <si>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</si>
  <si>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</si>
  <si>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</si>
  <si>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</si>
  <si>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</si>
  <si>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</si>
  <si>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</si>
  <si>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</si>
  <si>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</si>
  <si>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</si>
  <si>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</si>
  <si>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</si>
  <si>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</si>
  <si>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</si>
  <si>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</si>
  <si>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</si>
  <si>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</si>
  <si>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</si>
  <si>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</si>
  <si>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</si>
  <si>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</si>
  <si>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</si>
  <si>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</si>
  <si>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</si>
  <si>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</si>
  <si>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</si>
  <si>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</si>
  <si>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</si>
  <si>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</si>
  <si>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</si>
  <si>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</si>
  <si>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</si>
  <si>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</si>
  <si>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</si>
  <si>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</si>
  <si>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</si>
  <si>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</si>
  <si>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</si>
  <si>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</si>
  <si>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</si>
  <si>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</si>
  <si>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</si>
  <si>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</si>
  <si>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</si>
  <si>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</si>
  <si>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</si>
  <si>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</si>
  <si>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</si>
  <si>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</si>
  <si>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</si>
  <si>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</si>
  <si>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</si>
  <si>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</si>
  <si>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</si>
  <si>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</si>
  <si>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</si>
  <si>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</si>
  <si>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</si>
  <si>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</si>
  <si>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</si>
  <si>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</si>
  <si>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</si>
  <si>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</si>
  <si>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</si>
  <si>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</si>
  <si>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</si>
  <si>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</si>
  <si>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</si>
  <si>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</si>
  <si>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</si>
  <si>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</si>
  <si>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</si>
  <si>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</si>
  <si>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</si>
  <si>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</si>
  <si>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</si>
  <si>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</si>
  <si>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</si>
  <si>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</si>
  <si>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</si>
  <si>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</si>
  <si>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</si>
  <si>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</si>
  <si>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</si>
  <si>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</si>
  <si>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</si>
  <si>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</si>
  <si>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</si>
  <si>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</si>
  <si>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</si>
  <si>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</si>
  <si>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</si>
  <si>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</si>
  <si>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</si>
  <si>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</si>
  <si>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</si>
  <si>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</si>
  <si>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</si>
  <si>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</si>
  <si>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</si>
  <si>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</si>
  <si>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</si>
  <si>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</si>
  <si>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</si>
  <si>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</si>
  <si>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</si>
  <si>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</si>
  <si>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</si>
  <si>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</si>
  <si>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</si>
  <si>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</si>
  <si>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</si>
  <si>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</si>
  <si>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</si>
  <si>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</si>
  <si>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</si>
  <si>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</si>
  <si>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</si>
  <si>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</si>
  <si>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</si>
  <si>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</si>
  <si>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</si>
  <si>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</si>
  <si>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</si>
  <si>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</si>
  <si>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</si>
  <si>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</si>
  <si>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</si>
  <si>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</si>
  <si>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</si>
  <si>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</si>
  <si>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</si>
  <si>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</si>
  <si>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</si>
  <si>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</si>
  <si>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</si>
  <si>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</si>
  <si>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</si>
  <si>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</si>
  <si>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</si>
  <si>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</si>
  <si>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</si>
  <si>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</si>
  <si>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</si>
  <si>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</si>
  <si>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</si>
  <si>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</si>
  <si>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</si>
  <si>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</si>
  <si>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</si>
  <si>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</si>
  <si>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</si>
  <si>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</si>
  <si>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</si>
  <si>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</si>
  <si>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</si>
  <si>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</si>
  <si>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</si>
  <si>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</si>
  <si>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</si>
  <si>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</si>
  <si>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</si>
  <si>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</si>
  <si>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</si>
  <si>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</si>
  <si>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</si>
  <si>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</si>
  <si>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</si>
  <si>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</si>
  <si>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</si>
  <si>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</si>
  <si>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</si>
  <si>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</si>
  <si>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</si>
  <si>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</si>
  <si>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</si>
  <si>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</si>
  <si>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</si>
  <si>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</si>
  <si>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</si>
  <si>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</si>
  <si>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</si>
  <si>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</si>
  <si>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</si>
  <si>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</si>
  <si>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</si>
  <si>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</si>
  <si>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</si>
  <si>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</si>
  <si>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</si>
  <si>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</si>
  <si>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</si>
  <si>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</si>
  <si>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</si>
  <si>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</si>
  <si>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</si>
  <si>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</si>
  <si>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</si>
  <si>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</si>
  <si>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</si>
  <si>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</si>
  <si>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</si>
  <si>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</si>
  <si>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</si>
  <si>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</si>
  <si>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</si>
  <si>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</si>
  <si>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</si>
  <si>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</si>
  <si>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</si>
  <si>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</si>
  <si>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</si>
  <si>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</si>
  <si>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</si>
  <si>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</si>
  <si>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</si>
  <si>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</si>
  <si>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</si>
  <si>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</si>
  <si>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</si>
  <si>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</si>
  <si>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</si>
  <si>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</si>
  <si>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</si>
  <si>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</si>
  <si>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</si>
  <si>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</si>
  <si>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</si>
  <si>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</si>
  <si>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</si>
  <si>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</si>
  <si>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</si>
  <si>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</si>
  <si>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</si>
  <si>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</si>
  <si>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</si>
  <si>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</si>
  <si>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</si>
  <si>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</si>
  <si>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</si>
  <si>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</si>
  <si>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</si>
  <si>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</si>
  <si>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</si>
  <si>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</si>
  <si>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</si>
  <si>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</si>
  <si>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</si>
  <si>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</si>
  <si>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</si>
  <si>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</si>
  <si>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</si>
  <si>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</si>
  <si>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</si>
  <si>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</si>
  <si>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</si>
  <si>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</si>
  <si>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</si>
  <si>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</si>
  <si>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</si>
  <si>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</si>
  <si>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</si>
  <si>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</si>
  <si>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</si>
  <si>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</si>
  <si>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</si>
  <si>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</si>
  <si>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</si>
  <si>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</si>
  <si>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</si>
  <si>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</si>
  <si>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</si>
  <si>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</si>
  <si>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</si>
  <si>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</si>
  <si>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</si>
  <si>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</si>
  <si>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</si>
  <si>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</si>
  <si>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</si>
  <si>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</si>
  <si>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</si>
  <si>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</si>
  <si>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</si>
  <si>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</si>
  <si>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</si>
  <si>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</si>
  <si>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</si>
  <si>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</si>
  <si>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</si>
  <si>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</si>
  <si>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</si>
  <si>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</si>
  <si>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</si>
  <si>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</si>
  <si>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</si>
  <si>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</si>
  <si>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</si>
  <si>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</si>
  <si>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</si>
  <si>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</si>
  <si>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</si>
  <si>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</si>
  <si>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</si>
  <si>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</si>
  <si>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</si>
  <si>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</si>
  <si>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</si>
  <si>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</si>
  <si>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</si>
  <si>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</si>
  <si>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</si>
  <si>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</si>
  <si>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</si>
  <si>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</si>
  <si>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</si>
  <si>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</si>
  <si>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</si>
  <si>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</si>
  <si>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</si>
  <si>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</si>
  <si>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</si>
  <si>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</si>
  <si>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</si>
  <si>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</si>
  <si>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</si>
  <si>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</si>
  <si>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</si>
  <si>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</si>
  <si>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</si>
  <si>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</si>
  <si>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</si>
  <si>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</si>
  <si>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</si>
  <si>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</si>
  <si>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</si>
  <si>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</si>
  <si>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</si>
  <si>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</si>
  <si>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</si>
  <si>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</si>
  <si>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</si>
  <si>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</si>
  <si>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</si>
  <si>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</si>
  <si>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</si>
  <si>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</si>
  <si>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</si>
  <si>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</si>
  <si>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</si>
  <si>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</si>
  <si>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</si>
  <si>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</si>
  <si>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</si>
  <si>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</si>
  <si>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</si>
  <si>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</si>
  <si>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</si>
  <si>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</si>
  <si>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</si>
  <si>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</si>
  <si>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</si>
  <si>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</si>
  <si>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</si>
  <si>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</si>
  <si>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</si>
  <si>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</si>
  <si>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</si>
  <si>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</si>
  <si>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</si>
  <si>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</si>
  <si>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</si>
  <si>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</si>
  <si>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</si>
  <si>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</si>
  <si>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</si>
  <si>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</si>
  <si>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</si>
  <si>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</si>
  <si>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</si>
  <si>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</si>
  <si>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</si>
  <si>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</si>
  <si>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</si>
  <si>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</si>
  <si>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</si>
  <si>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</si>
  <si>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</si>
  <si>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</si>
  <si>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</si>
  <si>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</si>
  <si>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</si>
  <si>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</si>
  <si>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</si>
  <si>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</si>
  <si>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</si>
  <si>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</si>
  <si>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</si>
  <si>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</si>
  <si>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</si>
  <si>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</si>
  <si>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</si>
  <si>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</si>
  <si>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</si>
  <si>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</si>
  <si>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</si>
  <si>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</si>
  <si>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</si>
  <si>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</si>
  <si>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</si>
  <si>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</si>
  <si>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</si>
  <si>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</si>
  <si>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</si>
  <si>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</si>
  <si>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</si>
  <si>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</si>
  <si>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</si>
  <si>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</si>
  <si>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</si>
  <si>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</si>
  <si>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</si>
  <si>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</si>
  <si>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</si>
  <si>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</si>
  <si>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</si>
  <si>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</si>
  <si>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</si>
  <si>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</si>
  <si>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</si>
  <si>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</si>
  <si>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</si>
  <si>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</si>
  <si>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</si>
  <si>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</si>
  <si>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</si>
  <si>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</si>
  <si>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</si>
  <si>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</si>
  <si>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</si>
  <si>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</si>
  <si>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</si>
  <si>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</si>
  <si>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</si>
  <si>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</si>
  <si>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</si>
  <si>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</si>
  <si>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</si>
  <si>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</si>
  <si>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</si>
  <si>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</si>
  <si>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</si>
  <si>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</si>
  <si>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</si>
  <si>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</si>
  <si>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</si>
  <si>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</si>
  <si>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</si>
  <si>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</si>
  <si>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</si>
  <si>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</si>
  <si>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</si>
  <si>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</si>
  <si>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</si>
  <si>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</si>
  <si>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</si>
  <si>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</si>
  <si>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</si>
  <si>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</si>
  <si>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</si>
  <si>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</si>
  <si>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</si>
  <si>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</si>
  <si>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</si>
  <si>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</si>
  <si>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</si>
  <si>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</si>
  <si>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</si>
  <si>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</si>
  <si>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</si>
  <si>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</si>
  <si>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</si>
  <si>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</si>
  <si>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</si>
  <si>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</si>
  <si>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</si>
  <si>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</si>
  <si>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</si>
  <si>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</si>
  <si>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</si>
  <si>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</si>
  <si>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</si>
  <si>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</si>
  <si>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</si>
  <si>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</si>
  <si>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</si>
  <si>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</si>
  <si>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</si>
  <si>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</si>
  <si>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</si>
  <si>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</si>
  <si>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</si>
  <si>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</si>
  <si>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</si>
  <si>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</si>
  <si>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</si>
  <si>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</si>
  <si>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</si>
  <si>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</si>
  <si>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</si>
  <si>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</si>
  <si>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</si>
  <si>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</si>
  <si>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</si>
  <si>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</si>
  <si>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</si>
  <si>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</si>
  <si>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</si>
  <si>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</si>
  <si>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</si>
  <si>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</si>
  <si>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</si>
  <si>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</si>
  <si>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</si>
  <si>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</si>
  <si>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</si>
  <si>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</si>
  <si>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</si>
  <si>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</si>
  <si>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</si>
  <si>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</si>
  <si>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</si>
  <si>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</si>
  <si>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</si>
  <si>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</si>
  <si>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</si>
  <si>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</si>
  <si>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</si>
  <si>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</si>
  <si>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</si>
  <si>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</si>
  <si>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</si>
  <si>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</si>
  <si>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</si>
  <si>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</si>
  <si>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</si>
  <si>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</si>
  <si>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</si>
  <si>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</si>
  <si>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</si>
  <si>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</si>
  <si>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</si>
  <si>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</si>
  <si>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</si>
  <si>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</si>
  <si>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</si>
  <si>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</si>
  <si>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</si>
  <si>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</si>
  <si>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</si>
  <si>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</si>
  <si>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</si>
  <si>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</si>
  <si>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</si>
  <si>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</si>
  <si>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</si>
  <si>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</si>
  <si>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</si>
  <si>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</si>
  <si>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</si>
  <si>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</si>
  <si>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</si>
  <si>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</si>
  <si>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</si>
  <si>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</si>
  <si>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</si>
  <si>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</si>
  <si>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</si>
  <si>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</si>
  <si>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</si>
  <si>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</si>
  <si>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</si>
  <si>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</si>
  <si>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</si>
  <si>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</si>
  <si>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</si>
  <si>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</si>
  <si>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</si>
  <si>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</si>
  <si>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</si>
  <si>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</si>
  <si>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</si>
  <si>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</si>
  <si>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</si>
  <si>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</si>
  <si>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</si>
  <si>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</si>
  <si>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</si>
  <si>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</si>
  <si>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</si>
  <si>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</si>
  <si>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</si>
  <si>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</si>
  <si>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</si>
  <si>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</si>
  <si>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</si>
  <si>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</si>
  <si>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</si>
  <si>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</si>
  <si>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</si>
  <si>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</si>
  <si>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</si>
  <si>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</si>
  <si>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</si>
  <si>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</si>
  <si>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</si>
  <si>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</si>
  <si>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</si>
  <si>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</si>
  <si>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</si>
  <si>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</si>
  <si>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</si>
  <si>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</si>
  <si>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</si>
  <si>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</si>
  <si>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</si>
  <si>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</si>
  <si>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</si>
  <si>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</si>
  <si>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</si>
  <si>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</si>
  <si>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</si>
  <si>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</si>
  <si>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</si>
  <si>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</si>
  <si>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</si>
  <si>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</si>
  <si>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</si>
  <si>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</si>
  <si>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</si>
  <si>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</si>
  <si>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</si>
  <si>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</si>
  <si>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</si>
  <si>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</si>
  <si>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</si>
  <si>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</si>
  <si>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</si>
  <si>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</si>
  <si>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</si>
  <si>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</si>
  <si>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</si>
  <si>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</si>
  <si>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</si>
  <si>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</si>
  <si>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</si>
  <si>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</si>
  <si>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</si>
  <si>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</si>
  <si>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</si>
  <si>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</si>
  <si>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</si>
  <si>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</si>
  <si>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</si>
  <si>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</si>
  <si>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</si>
  <si>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</si>
  <si>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</si>
  <si>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</si>
  <si>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</si>
  <si>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</si>
  <si>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</si>
  <si>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</si>
  <si>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</si>
  <si>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</si>
  <si>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</si>
  <si>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</si>
  <si>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</si>
  <si>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</si>
  <si>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</si>
  <si>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</si>
  <si>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</si>
  <si>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</si>
  <si>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</si>
  <si>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</si>
  <si>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</si>
  <si>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</si>
  <si>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</si>
  <si>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</si>
  <si>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</si>
  <si>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</si>
  <si>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</si>
  <si>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</si>
  <si>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</si>
  <si>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</si>
  <si>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</si>
  <si>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</si>
  <si>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</si>
  <si>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</si>
  <si>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</si>
  <si>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</si>
  <si>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</si>
  <si>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</si>
  <si>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</si>
  <si>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</si>
  <si>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</si>
  <si>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</si>
  <si>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</si>
  <si>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</si>
  <si>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</si>
  <si>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</si>
  <si>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</si>
  <si>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</si>
  <si>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</si>
  <si>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</si>
  <si>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</si>
  <si>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</si>
  <si>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</si>
  <si>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</si>
  <si>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</si>
  <si>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</si>
  <si>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</si>
  <si>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</si>
  <si>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</si>
  <si>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</si>
  <si>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</si>
  <si>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</si>
  <si>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</si>
  <si>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</si>
  <si>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</si>
  <si>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</si>
  <si>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</si>
  <si>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</si>
  <si>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</si>
  <si>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</si>
  <si>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</si>
  <si>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</si>
  <si>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</si>
  <si>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</si>
  <si>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</si>
  <si>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</si>
  <si>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</si>
  <si>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</si>
  <si>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</si>
  <si>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</si>
  <si>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</si>
  <si>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</si>
  <si>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</si>
  <si>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</si>
  <si>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</si>
  <si>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</si>
  <si>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</si>
  <si>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</si>
  <si>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</si>
  <si>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</si>
  <si>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</si>
  <si>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</si>
  <si>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</si>
  <si>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</si>
  <si>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</si>
  <si>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</si>
  <si>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</si>
  <si>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</si>
  <si>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</si>
  <si>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</si>
  <si>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</si>
  <si>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</si>
  <si>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</si>
  <si>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</si>
  <si>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</si>
  <si>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</si>
  <si>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</si>
  <si>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</si>
  <si>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</si>
  <si>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</si>
  <si>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</si>
  <si>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</si>
  <si>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</si>
  <si>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</si>
  <si>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</si>
  <si>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</si>
  <si>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</si>
  <si>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</si>
  <si>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</si>
  <si>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</si>
  <si>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</si>
  <si>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</si>
  <si>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</si>
  <si>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</si>
  <si>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</si>
  <si>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</si>
  <si>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</si>
  <si>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</si>
  <si>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</si>
  <si>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</si>
  <si>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</si>
  <si>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</si>
  <si>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</si>
  <si>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</si>
  <si>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</si>
  <si>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</si>
  <si>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</si>
  <si>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</si>
  <si>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</si>
  <si>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</si>
  <si>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</si>
  <si>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</si>
  <si>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</si>
  <si>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</si>
  <si>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</si>
  <si>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</si>
  <si>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</si>
  <si>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</si>
  <si>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</si>
  <si>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</si>
  <si>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</si>
  <si>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</si>
  <si>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</si>
  <si>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</si>
  <si>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</si>
  <si>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</si>
  <si>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</si>
  <si>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</si>
  <si>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</si>
  <si>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</si>
  <si>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</si>
  <si>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</si>
  <si>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</si>
  <si>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</si>
  <si>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</si>
  <si>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</si>
  <si>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</si>
  <si>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</si>
  <si>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</si>
  <si>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</si>
  <si>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</si>
  <si>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</si>
  <si>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</si>
  <si>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</si>
  <si>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</si>
  <si>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</si>
  <si>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</si>
  <si>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</si>
  <si>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</si>
  <si>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</si>
  <si>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</si>
  <si>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</si>
  <si>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</si>
  <si>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</si>
  <si>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</si>
  <si>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</si>
  <si>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</si>
  <si>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</si>
  <si>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</si>
  <si>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</si>
  <si>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</si>
  <si>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</si>
  <si>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</si>
  <si>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</si>
  <si>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</si>
  <si>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</si>
  <si>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</si>
  <si>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</si>
  <si>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</si>
  <si>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</si>
  <si>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</si>
  <si>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</si>
  <si>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</si>
  <si>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</si>
  <si>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</si>
  <si>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</si>
  <si>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</si>
  <si>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</si>
  <si>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</si>
  <si>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</si>
  <si>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</si>
  <si>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</si>
  <si>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</si>
  <si>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</si>
  <si>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</si>
  <si>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</si>
  <si>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</si>
  <si>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</si>
  <si>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</si>
  <si>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</si>
  <si>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</si>
  <si>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</si>
  <si>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</si>
  <si>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</si>
  <si>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</si>
  <si>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</si>
  <si>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</si>
  <si>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</si>
  <si>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</si>
  <si>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</si>
  <si>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</si>
  <si>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</si>
  <si>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</si>
  <si>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</si>
  <si>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</si>
  <si>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</si>
  <si>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</si>
  <si>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</si>
  <si>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</si>
  <si>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</si>
  <si>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</si>
  <si>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</si>
  <si>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</si>
  <si>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</si>
  <si>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</si>
  <si>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</si>
  <si>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</si>
  <si>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</si>
  <si>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</si>
  <si>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</si>
  <si>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</si>
  <si>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</si>
  <si>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</si>
  <si>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</si>
  <si>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</si>
  <si>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</si>
  <si>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</si>
  <si>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</si>
  <si>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</si>
  <si>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</si>
  <si>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</si>
  <si>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</si>
  <si>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</si>
  <si>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</si>
  <si>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</si>
  <si>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</si>
  <si>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</si>
  <si>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</si>
  <si>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</si>
  <si>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</si>
  <si>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</si>
  <si>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</si>
  <si>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</si>
  <si>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</si>
  <si>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</si>
  <si>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</si>
  <si>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</si>
  <si>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</si>
  <si>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</si>
  <si>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</si>
  <si>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</si>
  <si>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</si>
  <si>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</si>
  <si>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</si>
  <si>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</si>
  <si>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</si>
  <si>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</si>
  <si>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</si>
  <si>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</si>
  <si>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</si>
  <si>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</si>
  <si>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</si>
  <si>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</si>
  <si>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</si>
  <si>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</si>
  <si>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</si>
  <si>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</si>
  <si>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</si>
  <si>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</si>
  <si>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</si>
  <si>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</si>
  <si>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</si>
  <si>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</si>
  <si>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</si>
  <si>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</si>
  <si>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</si>
  <si>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</si>
  <si>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</si>
  <si>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</si>
  <si>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</si>
  <si>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</si>
  <si>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</si>
  <si>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</si>
  <si>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</si>
  <si>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</si>
  <si>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</si>
  <si>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</si>
  <si>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</si>
  <si>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</si>
  <si>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</si>
  <si>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</si>
  <si>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</si>
  <si>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</si>
  <si>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</si>
  <si>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</si>
  <si>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</si>
  <si>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</si>
  <si>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</si>
  <si>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</si>
  <si>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</si>
  <si>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</si>
  <si>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</si>
  <si>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</si>
  <si>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</si>
  <si>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</si>
  <si>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</si>
  <si>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</si>
  <si>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</si>
  <si>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</si>
  <si>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</si>
  <si>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</si>
  <si>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</si>
  <si>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</si>
  <si>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</si>
  <si>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</si>
  <si>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</si>
  <si>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</si>
  <si>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</si>
  <si>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</si>
  <si>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</si>
  <si>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</si>
  <si>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</si>
  <si>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</si>
  <si>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</si>
  <si>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</si>
  <si>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</si>
  <si>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</si>
  <si>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</si>
  <si>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</si>
  <si>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</si>
  <si>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</si>
  <si>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</si>
  <si>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</si>
  <si>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</si>
  <si>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</si>
  <si>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</si>
  <si>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</si>
  <si>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</si>
  <si>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</si>
  <si>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</si>
  <si>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</si>
  <si>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</si>
  <si>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</si>
  <si>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</si>
  <si>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</si>
  <si>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</si>
  <si>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</si>
  <si>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</si>
  <si>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</si>
  <si>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</si>
  <si>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</si>
  <si>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</si>
  <si>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</si>
  <si>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</si>
  <si>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</si>
  <si>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</si>
  <si>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</si>
  <si>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</si>
  <si>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</si>
  <si>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</si>
  <si>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</si>
  <si>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</si>
  <si>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</si>
  <si>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</si>
  <si>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</si>
  <si>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</si>
  <si>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</si>
  <si>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</si>
  <si>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</si>
  <si>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</si>
  <si>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</si>
  <si>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</si>
  <si>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</si>
  <si>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</si>
  <si>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</si>
  <si>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</si>
  <si>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</si>
  <si>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</si>
  <si>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</si>
  <si>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</si>
  <si>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</si>
  <si>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</si>
  <si>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</si>
  <si>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</si>
  <si>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</si>
  <si>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</si>
  <si>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</si>
  <si>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</si>
  <si>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</si>
  <si>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</si>
  <si>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</si>
  <si>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</si>
  <si>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</si>
  <si>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</si>
  <si>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</si>
  <si>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</si>
  <si>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</si>
  <si>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</si>
  <si>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</si>
  <si>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</si>
  <si>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</si>
  <si>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</si>
  <si>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</si>
  <si>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</si>
  <si>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</si>
  <si>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</si>
  <si>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</si>
  <si>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</si>
  <si>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</si>
  <si>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</si>
  <si>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</si>
  <si>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</si>
  <si>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</si>
  <si>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</si>
  <si>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</si>
  <si>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</si>
  <si>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</si>
  <si>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</si>
  <si>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</si>
  <si>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</si>
  <si>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</si>
  <si>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</si>
  <si>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</si>
  <si>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</si>
  <si>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</si>
  <si>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</si>
  <si>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</si>
  <si>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</si>
  <si>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</si>
  <si>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</si>
  <si>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</si>
  <si>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</si>
  <si>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</si>
  <si>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</si>
  <si>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</si>
  <si>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</si>
  <si>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</si>
  <si>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</si>
  <si>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</si>
  <si>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</si>
  <si>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</si>
  <si>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</si>
  <si>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</si>
  <si>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</si>
  <si>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</si>
  <si>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</si>
  <si>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</si>
  <si>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</si>
  <si>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</si>
  <si>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</si>
  <si>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</si>
  <si>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</si>
  <si>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</si>
  <si>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</si>
  <si>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</si>
  <si>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</si>
  <si>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</si>
  <si>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</si>
  <si>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</si>
  <si>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</si>
  <si>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</si>
  <si>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</si>
  <si>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</si>
  <si>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</si>
  <si>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</si>
  <si>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</si>
  <si>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</si>
  <si>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</si>
  <si>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</si>
  <si>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</si>
  <si>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</si>
  <si>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</si>
  <si>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</si>
  <si>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</si>
  <si>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</si>
  <si>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</si>
  <si>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</si>
  <si>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</si>
  <si>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</si>
  <si>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</si>
  <si>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</si>
  <si>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</si>
  <si>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</si>
  <si>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</si>
  <si>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</si>
  <si>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</si>
  <si>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</si>
  <si>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</si>
  <si>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</si>
  <si>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</si>
  <si>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</si>
  <si>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</si>
  <si>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</si>
  <si>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</si>
  <si>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</si>
  <si>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</si>
  <si>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</si>
  <si>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</si>
  <si>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</si>
  <si>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</si>
  <si>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</si>
  <si>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</si>
  <si>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</si>
  <si>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</si>
  <si>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</si>
  <si>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</si>
  <si>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</si>
  <si>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</si>
  <si>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</si>
  <si>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</si>
  <si>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</si>
  <si>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</si>
  <si>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</si>
  <si>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</si>
  <si>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</si>
  <si>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</si>
  <si>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</si>
  <si>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</si>
  <si>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</si>
  <si>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</si>
  <si>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</si>
  <si>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</si>
  <si>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</si>
  <si>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</si>
  <si>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</si>
  <si>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</si>
  <si>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</si>
  <si>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</si>
  <si>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</si>
  <si>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</si>
  <si>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</si>
  <si>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</si>
  <si>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</si>
  <si>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</si>
  <si>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</si>
  <si>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</si>
  <si>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</si>
  <si>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</si>
  <si>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</si>
  <si>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</si>
  <si>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</si>
  <si>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</si>
  <si>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</si>
  <si>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</si>
  <si>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</si>
  <si>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</si>
  <si>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</si>
  <si>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</si>
  <si>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</si>
  <si>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</si>
  <si>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</si>
  <si>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</si>
  <si>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</si>
  <si>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</si>
  <si>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</si>
  <si>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</si>
  <si>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</si>
  <si>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</si>
  <si>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</si>
  <si>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</si>
  <si>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</si>
  <si>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</si>
  <si>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</si>
  <si>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</si>
  <si>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</si>
  <si>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</si>
  <si>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</si>
  <si>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</si>
  <si>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</si>
  <si>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</si>
  <si>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</si>
  <si>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</si>
  <si>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</si>
  <si>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</si>
  <si>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</si>
  <si>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</si>
  <si>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</si>
  <si>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</si>
  <si>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</si>
  <si>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</si>
  <si>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</si>
  <si>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</si>
  <si>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</si>
  <si>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</si>
  <si>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</si>
  <si>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</si>
  <si>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</si>
  <si>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</si>
  <si>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</si>
  <si>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</si>
  <si>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</si>
  <si>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</si>
  <si>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</si>
  <si>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</si>
  <si>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</si>
  <si>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</si>
  <si>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</si>
  <si>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</si>
  <si>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</si>
  <si>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</si>
  <si>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</si>
  <si>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</si>
  <si>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</si>
  <si>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</si>
  <si>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</si>
  <si>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</si>
  <si>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</si>
  <si>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</si>
  <si>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</si>
  <si>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</si>
  <si>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</si>
  <si>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</si>
  <si>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</si>
  <si>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</si>
  <si>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</si>
  <si>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</si>
  <si>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</si>
  <si>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</si>
  <si>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</si>
  <si>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</si>
  <si>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</si>
  <si>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</si>
  <si>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</si>
  <si>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</si>
  <si>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</si>
  <si>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</si>
  <si>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</si>
  <si>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</si>
  <si>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</si>
  <si>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</si>
  <si>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</si>
  <si>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</si>
  <si>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</si>
  <si>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</si>
  <si>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</si>
  <si>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</si>
  <si>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</si>
  <si>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</si>
  <si>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</si>
  <si>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</si>
  <si>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</si>
  <si>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</si>
  <si>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</si>
  <si>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</si>
  <si>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</si>
  <si>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</si>
  <si>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</si>
  <si>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</si>
  <si>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</si>
  <si>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</si>
  <si>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</si>
  <si>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</si>
  <si>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</si>
  <si>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</si>
  <si>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</si>
  <si>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</si>
  <si>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</si>
  <si>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</si>
  <si>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</si>
  <si>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</si>
  <si>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</si>
  <si>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</si>
  <si>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</si>
  <si>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</si>
  <si>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</si>
  <si>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</si>
  <si>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</si>
  <si>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70-0110-2020</t>
  </si>
  <si>
    <t>70-0112-2020</t>
  </si>
  <si>
    <t>70-0114-2020</t>
  </si>
  <si>
    <t>70-0116-2020</t>
  </si>
  <si>
    <t>70-0118-2020</t>
  </si>
  <si>
    <t>70-0120-2020</t>
  </si>
  <si>
    <t>70-0121-2020</t>
  </si>
  <si>
    <t>70-0122-2020</t>
  </si>
  <si>
    <t>70-0124-2020</t>
  </si>
  <si>
    <t>70-0125-2020</t>
  </si>
  <si>
    <t>70-0126-2020</t>
  </si>
  <si>
    <t>70-0129-2020</t>
  </si>
  <si>
    <t>70-0130-2020</t>
  </si>
  <si>
    <t>70-0131-2020</t>
  </si>
  <si>
    <t>70-0132-2020</t>
  </si>
  <si>
    <t>70-0133-2020</t>
  </si>
  <si>
    <t>70-0134-2020</t>
  </si>
  <si>
    <t>70-0135-2020</t>
  </si>
  <si>
    <t>70-0136-2020</t>
  </si>
  <si>
    <t>70-0138-2020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</si>
  <si>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</si>
  <si>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</si>
  <si>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</si>
  <si>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GLORIA ISABEL LEDESMA DE MORENO</t>
  </si>
  <si>
    <t>CL23 # 15 -62 BARRIO CENTRO</t>
  </si>
  <si>
    <t>FRENACERSOCIAL@HOTMAIL.COM</t>
  </si>
  <si>
    <t>3002922532</t>
  </si>
  <si>
    <t>70182010210</t>
  </si>
  <si>
    <t>701820110169</t>
  </si>
  <si>
    <t>701820120136</t>
  </si>
  <si>
    <t>701820130131</t>
  </si>
  <si>
    <t>70-0299-2016</t>
  </si>
  <si>
    <t>70-0626-2016</t>
  </si>
  <si>
    <t>701820120335</t>
  </si>
  <si>
    <t>701820120128</t>
  </si>
  <si>
    <t>701820130328</t>
  </si>
  <si>
    <t>70-0106-2016</t>
  </si>
  <si>
    <t>701820120481</t>
  </si>
  <si>
    <t>BRINDAR ATENCION A LA PRIMERA INFANCIA NIÑOS Y NIÑAS MENORES DE CINCO AÑOS 5 DE FAMILIAS CON VULNERABILODAD ECONOMICA, SOCIAL, CULTURAL, NUTRICIONAL Y PSICOAFECTIVA, A TRAVES DE LOS HAGARES COMUNITARIOS DE BIENESTAR MODALIDAD 0-5, EN LAS SIGUIENTES FORMAS DE ATENCION : FAMILIARES, MULTIPLES, GRUPALES, Y EN LA MODALIDAD FAMI, APOYAR A LAS FAMILIAS EN DESARROLLO CON MUJERES GESTANTES, MADRES LACTANTES Y NIÑOS Y NIÑAS MENORES DE DOS AÑOS QUE SE ENCUENTRAN EN VULNERABILIDAD PSICOAFECTIVA, NUTRICIONAL, ECONOMICA Y SOCIAL.</t>
  </si>
  <si>
    <t>BRINDAR ATENCION A LA PRIMERA INFANCIA NIÑOS Y NIÑAS MENORES DE CINCO AÑOS 5 DE FAMILIAS CON VULNERABILODAD ECONOMICA, SOCIAL, CULTURAL, NUTRICIONAL Y PSICOAFECTIVA, A TRAVES DE LOS HOGARES COMUNITARIOS DE BIENESTAR MODALIDAD 0-5, EN LAS SIGUIENTES FORMAS DE ATENCION : FAMILIARES, MULTIPLES, GRUPALES, Y EN LA MODALIDAD FAMI, APOYAR A LAS FAMILIAS EN DESARROLLO CON MUJERES GESTANTES, MADRES LACTANTES Y NIÑOS Y NIÑAS MENORES DE DOS AÑOS QUE SE ENCUENTRAN EN VULNERABILIDAD PSICOAFECTIVA, NUTRICIONAL, ECONOMICA Y SOCIAL.</t>
  </si>
  <si>
    <t>BRINDAR ATENCION A LA PRIOMERA INFANCIA , NIÑOS Y NIÑAS MENORES DE CINCOI AÑOS DE FAMILIAS EN SITUACION DE VULNERABILIDAD ATRAVEZ DE LOS HOGARES COMUNITARIOS DE BIENESTAR EN LAS SIGUIENTES FORMAS DE ATENCION FAMILIARES,MULTIPLES,GRUPALES,JARDIN SOCIAL,EMPRESARIALES Y EN LA MODALIDAD FAMI DECONFORMIDAD CON LOS LINEAMIENTOS , ESTANDARES,Y DIRECTRICES QUE EL ICBF EXPIDA PARA LA MISMA</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</si>
  <si>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</si>
  <si>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2021-70-2000131.0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</si>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</sst>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6" zoomScale="85" zoomScaleNormal="85" zoomScaleSheetLayoutView="40" zoomScalePageLayoutView="40" workbookViewId="0">
      <selection activeCell="D48" sqref="D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2719</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823004151</v>
      </c>
      <c r="C20" s="5"/>
      <c r="D20" s="73"/>
      <c r="E20" s="5"/>
      <c r="F20" s="5"/>
      <c r="G20" s="5"/>
      <c r="H20" s="186"/>
      <c r="I20" s="149" t="s">
        <v>453</v>
      </c>
      <c r="J20" s="150" t="s">
        <v>972</v>
      </c>
      <c r="K20" s="151">
        <v>6392668370</v>
      </c>
      <c r="L20" s="152">
        <v>44211</v>
      </c>
      <c r="M20" s="152">
        <v>44561</v>
      </c>
      <c r="N20" s="135">
        <f>+(M20-L20)/30</f>
        <v>11.666666666666666</v>
      </c>
      <c r="O20" s="138"/>
      <c r="U20" s="134"/>
      <c r="V20" s="105">
        <f ca="1">NOW()</f>
        <v>44194.80671921296</v>
      </c>
      <c r="W20" s="105">
        <f ca="1">NOW()</f>
        <v>44194.80671921296</v>
      </c>
    </row>
    <row r="21" spans="1:23" ht="30" customHeight="1" outlineLevel="1" x14ac:dyDescent="0.25">
      <c r="A21" s="9"/>
      <c r="B21" s="71"/>
      <c r="C21" s="5"/>
      <c r="D21" s="5"/>
      <c r="E21" s="5"/>
      <c r="F21" s="5"/>
      <c r="G21" s="5"/>
      <c r="H21" s="70"/>
      <c r="I21" s="149" t="s">
        <v>453</v>
      </c>
      <c r="J21" s="150" t="s">
        <v>982</v>
      </c>
      <c r="K21" s="151"/>
      <c r="L21" s="152">
        <v>44211</v>
      </c>
      <c r="M21" s="152">
        <v>44561</v>
      </c>
      <c r="N21" s="135">
        <f t="shared" ref="N21:N35" si="0">+(M21-L21)/30</f>
        <v>11.666666666666666</v>
      </c>
      <c r="O21" s="139"/>
    </row>
    <row r="22" spans="1:23" ht="30" customHeight="1" outlineLevel="1" x14ac:dyDescent="0.25">
      <c r="A22" s="9"/>
      <c r="B22" s="71"/>
      <c r="C22" s="5"/>
      <c r="D22" s="5"/>
      <c r="E22" s="5"/>
      <c r="F22" s="5"/>
      <c r="G22" s="5"/>
      <c r="H22" s="70"/>
      <c r="I22" s="149" t="s">
        <v>453</v>
      </c>
      <c r="J22" s="150" t="s">
        <v>975</v>
      </c>
      <c r="K22" s="151"/>
      <c r="L22" s="152">
        <v>44211</v>
      </c>
      <c r="M22" s="152">
        <v>44561</v>
      </c>
      <c r="N22" s="136">
        <f t="shared" ref="N22:N33" si="1">+(M22-L22)/30</f>
        <v>11.666666666666666</v>
      </c>
      <c r="O22" s="139"/>
    </row>
    <row r="23" spans="1:23" ht="30" customHeight="1" outlineLevel="1" x14ac:dyDescent="0.25">
      <c r="A23" s="9"/>
      <c r="B23" s="101"/>
      <c r="C23" s="21"/>
      <c r="D23" s="21"/>
      <c r="E23" s="21"/>
      <c r="F23" s="5"/>
      <c r="G23" s="5"/>
      <c r="H23" s="70"/>
      <c r="I23" s="149" t="s">
        <v>453</v>
      </c>
      <c r="J23" s="150" t="s">
        <v>970</v>
      </c>
      <c r="K23" s="151"/>
      <c r="L23" s="152">
        <v>44211</v>
      </c>
      <c r="M23" s="152">
        <v>44561</v>
      </c>
      <c r="N23" s="136">
        <f t="shared" si="1"/>
        <v>11.666666666666666</v>
      </c>
      <c r="O23" s="139"/>
      <c r="Q23" s="104"/>
      <c r="R23" s="55"/>
      <c r="S23" s="105"/>
      <c r="T23" s="105"/>
    </row>
    <row r="24" spans="1:23" ht="30" customHeight="1" outlineLevel="1" x14ac:dyDescent="0.25">
      <c r="A24" s="9"/>
      <c r="B24" s="101"/>
      <c r="C24" s="21"/>
      <c r="D24" s="21"/>
      <c r="E24" s="21"/>
      <c r="F24" s="5"/>
      <c r="G24" s="5"/>
      <c r="H24" s="70"/>
      <c r="I24" s="149" t="s">
        <v>453</v>
      </c>
      <c r="J24" s="150" t="s">
        <v>265</v>
      </c>
      <c r="K24" s="151"/>
      <c r="L24" s="152">
        <v>44211</v>
      </c>
      <c r="M24" s="152">
        <v>44561</v>
      </c>
      <c r="N24" s="136">
        <f t="shared" si="1"/>
        <v>11.666666666666666</v>
      </c>
      <c r="O24" s="139"/>
    </row>
    <row r="25" spans="1:23" ht="30" customHeight="1" outlineLevel="1" x14ac:dyDescent="0.25">
      <c r="A25" s="9"/>
      <c r="B25" s="101"/>
      <c r="C25" s="21"/>
      <c r="D25" s="21"/>
      <c r="E25" s="21"/>
      <c r="F25" s="5"/>
      <c r="G25" s="5"/>
      <c r="H25" s="70"/>
      <c r="I25" s="149" t="s">
        <v>453</v>
      </c>
      <c r="J25" s="150" t="s">
        <v>979</v>
      </c>
      <c r="K25" s="151"/>
      <c r="L25" s="152">
        <v>44211</v>
      </c>
      <c r="M25" s="152">
        <v>44561</v>
      </c>
      <c r="N25" s="136">
        <f t="shared" si="1"/>
        <v>11.666666666666666</v>
      </c>
      <c r="O25" s="139"/>
    </row>
    <row r="26" spans="1:23" ht="30" customHeight="1" outlineLevel="1" x14ac:dyDescent="0.25">
      <c r="A26" s="9"/>
      <c r="B26" s="101"/>
      <c r="C26" s="21"/>
      <c r="D26" s="21"/>
      <c r="E26" s="21"/>
      <c r="F26" s="5"/>
      <c r="G26" s="5"/>
      <c r="H26" s="70"/>
      <c r="I26" s="149" t="s">
        <v>453</v>
      </c>
      <c r="J26" s="150" t="s">
        <v>966</v>
      </c>
      <c r="K26" s="151"/>
      <c r="L26" s="152">
        <v>44211</v>
      </c>
      <c r="M26" s="152">
        <v>44561</v>
      </c>
      <c r="N26" s="136">
        <f t="shared" si="1"/>
        <v>11.666666666666666</v>
      </c>
      <c r="O26" s="139"/>
    </row>
    <row r="27" spans="1:23" ht="30" customHeight="1" outlineLevel="1" x14ac:dyDescent="0.25">
      <c r="A27" s="9"/>
      <c r="B27" s="101"/>
      <c r="C27" s="21"/>
      <c r="D27" s="21"/>
      <c r="E27" s="21"/>
      <c r="F27" s="5"/>
      <c r="G27" s="5"/>
      <c r="H27" s="70"/>
      <c r="I27" s="149" t="s">
        <v>453</v>
      </c>
      <c r="J27" s="150" t="s">
        <v>970</v>
      </c>
      <c r="K27" s="151"/>
      <c r="L27" s="152">
        <v>44211</v>
      </c>
      <c r="M27" s="152">
        <v>44561</v>
      </c>
      <c r="N27" s="136">
        <f t="shared" si="1"/>
        <v>11.666666666666666</v>
      </c>
      <c r="O27" s="139"/>
    </row>
    <row r="28" spans="1:23" ht="30" customHeight="1" outlineLevel="1" x14ac:dyDescent="0.25">
      <c r="A28" s="9"/>
      <c r="B28" s="101"/>
      <c r="C28" s="21"/>
      <c r="D28" s="21"/>
      <c r="E28" s="21"/>
      <c r="F28" s="5"/>
      <c r="G28" s="5"/>
      <c r="H28" s="70"/>
      <c r="I28" s="149" t="s">
        <v>453</v>
      </c>
      <c r="J28" s="150" t="s">
        <v>969</v>
      </c>
      <c r="K28" s="151"/>
      <c r="L28" s="152">
        <v>44211</v>
      </c>
      <c r="M28" s="152">
        <v>44561</v>
      </c>
      <c r="N28" s="136">
        <f t="shared" si="1"/>
        <v>11.666666666666666</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RENACER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2704</v>
      </c>
      <c r="E48" s="145">
        <v>40550</v>
      </c>
      <c r="F48" s="145">
        <v>40908</v>
      </c>
      <c r="G48" s="160">
        <f>IF(AND(E48&lt;&gt;"",F48&lt;&gt;""),((F48-E48)/30),"")</f>
        <v>11.933333333333334</v>
      </c>
      <c r="H48" s="119" t="s">
        <v>2715</v>
      </c>
      <c r="I48" s="113" t="s">
        <v>453</v>
      </c>
      <c r="J48" s="113" t="s">
        <v>975</v>
      </c>
      <c r="K48" s="116">
        <v>49843600</v>
      </c>
      <c r="L48" s="115" t="s">
        <v>1148</v>
      </c>
      <c r="M48" s="117">
        <v>1</v>
      </c>
      <c r="N48" s="115" t="s">
        <v>27</v>
      </c>
      <c r="O48" s="115" t="s">
        <v>1148</v>
      </c>
      <c r="P48" s="78"/>
    </row>
    <row r="49" spans="1:16" s="6" customFormat="1" ht="24.75" customHeight="1" x14ac:dyDescent="0.25">
      <c r="A49" s="143">
        <v>2</v>
      </c>
      <c r="B49" s="111" t="s">
        <v>2676</v>
      </c>
      <c r="C49" s="112" t="s">
        <v>31</v>
      </c>
      <c r="D49" s="110" t="s">
        <v>2705</v>
      </c>
      <c r="E49" s="145">
        <v>40560</v>
      </c>
      <c r="F49" s="145">
        <v>40908</v>
      </c>
      <c r="G49" s="160">
        <f t="shared" ref="G49:G50" si="2">IF(AND(E49&lt;&gt;"",F49&lt;&gt;""),((F49-E49)/30),"")</f>
        <v>11.6</v>
      </c>
      <c r="H49" s="119" t="s">
        <v>2715</v>
      </c>
      <c r="I49" s="121" t="s">
        <v>453</v>
      </c>
      <c r="J49" s="121" t="s">
        <v>975</v>
      </c>
      <c r="K49" s="116">
        <v>232343000</v>
      </c>
      <c r="L49" s="124" t="s">
        <v>1148</v>
      </c>
      <c r="M49" s="117">
        <v>1</v>
      </c>
      <c r="N49" s="124" t="s">
        <v>27</v>
      </c>
      <c r="O49" s="124" t="s">
        <v>1148</v>
      </c>
      <c r="P49" s="78"/>
    </row>
    <row r="50" spans="1:16" s="6" customFormat="1" ht="24.75" customHeight="1" x14ac:dyDescent="0.25">
      <c r="A50" s="143">
        <v>3</v>
      </c>
      <c r="B50" s="111" t="s">
        <v>2676</v>
      </c>
      <c r="C50" s="112" t="s">
        <v>31</v>
      </c>
      <c r="D50" s="110" t="s">
        <v>2706</v>
      </c>
      <c r="E50" s="145">
        <v>40945</v>
      </c>
      <c r="F50" s="145">
        <v>41274</v>
      </c>
      <c r="G50" s="160">
        <f t="shared" si="2"/>
        <v>10.966666666666667</v>
      </c>
      <c r="H50" s="119" t="s">
        <v>2716</v>
      </c>
      <c r="I50" s="121" t="s">
        <v>453</v>
      </c>
      <c r="J50" s="121" t="s">
        <v>975</v>
      </c>
      <c r="K50" s="116">
        <v>43766470</v>
      </c>
      <c r="L50" s="124" t="s">
        <v>1148</v>
      </c>
      <c r="M50" s="117">
        <v>1</v>
      </c>
      <c r="N50" s="124" t="s">
        <v>27</v>
      </c>
      <c r="O50" s="124" t="s">
        <v>1148</v>
      </c>
      <c r="P50" s="78"/>
    </row>
    <row r="51" spans="1:16" s="6" customFormat="1" ht="24.75" customHeight="1" outlineLevel="1" x14ac:dyDescent="0.25">
      <c r="A51" s="143">
        <v>4</v>
      </c>
      <c r="B51" s="122" t="s">
        <v>2676</v>
      </c>
      <c r="C51" s="124" t="s">
        <v>31</v>
      </c>
      <c r="D51" s="110" t="s">
        <v>2707</v>
      </c>
      <c r="E51" s="145">
        <v>41297</v>
      </c>
      <c r="F51" s="145">
        <v>41638</v>
      </c>
      <c r="G51" s="160">
        <f t="shared" ref="G51:G107" si="3">IF(AND(E51&lt;&gt;"",F51&lt;&gt;""),((F51-E51)/30),"")</f>
        <v>11.366666666666667</v>
      </c>
      <c r="H51" s="114" t="s">
        <v>2717</v>
      </c>
      <c r="I51" s="121" t="s">
        <v>453</v>
      </c>
      <c r="J51" s="121" t="s">
        <v>975</v>
      </c>
      <c r="K51" s="116">
        <v>416561394</v>
      </c>
      <c r="L51" s="124" t="s">
        <v>1148</v>
      </c>
      <c r="M51" s="117">
        <v>1</v>
      </c>
      <c r="N51" s="124" t="s">
        <v>27</v>
      </c>
      <c r="O51" s="124" t="s">
        <v>1148</v>
      </c>
      <c r="P51" s="78"/>
    </row>
    <row r="52" spans="1:16" s="7" customFormat="1" ht="24.75" customHeight="1" outlineLevel="1" x14ac:dyDescent="0.25">
      <c r="A52" s="144">
        <v>5</v>
      </c>
      <c r="B52" s="122" t="s">
        <v>2676</v>
      </c>
      <c r="C52" s="124" t="s">
        <v>31</v>
      </c>
      <c r="D52" s="110" t="s">
        <v>2708</v>
      </c>
      <c r="E52" s="145">
        <v>42522</v>
      </c>
      <c r="F52" s="145">
        <v>42709</v>
      </c>
      <c r="G52" s="160">
        <f t="shared" si="3"/>
        <v>6.2333333333333334</v>
      </c>
      <c r="H52" s="119" t="s">
        <v>2718</v>
      </c>
      <c r="I52" s="121" t="s">
        <v>453</v>
      </c>
      <c r="J52" s="121" t="s">
        <v>977</v>
      </c>
      <c r="K52" s="116">
        <v>512771055</v>
      </c>
      <c r="L52" s="124" t="s">
        <v>1148</v>
      </c>
      <c r="M52" s="117">
        <v>1</v>
      </c>
      <c r="N52" s="124" t="s">
        <v>27</v>
      </c>
      <c r="O52" s="124" t="s">
        <v>1148</v>
      </c>
      <c r="P52" s="79"/>
    </row>
    <row r="53" spans="1:16" s="7" customFormat="1" ht="24.75" customHeight="1" outlineLevel="1" x14ac:dyDescent="0.25">
      <c r="A53" s="144">
        <v>6</v>
      </c>
      <c r="B53" s="122" t="s">
        <v>2676</v>
      </c>
      <c r="C53" s="124" t="s">
        <v>31</v>
      </c>
      <c r="D53" s="110" t="s">
        <v>2709</v>
      </c>
      <c r="E53" s="145">
        <v>42719</v>
      </c>
      <c r="F53" s="145">
        <v>43084</v>
      </c>
      <c r="G53" s="160">
        <f t="shared" si="3"/>
        <v>12.166666666666666</v>
      </c>
      <c r="H53" s="119" t="s">
        <v>2718</v>
      </c>
      <c r="I53" s="121" t="s">
        <v>453</v>
      </c>
      <c r="J53" s="121" t="s">
        <v>977</v>
      </c>
      <c r="K53" s="116">
        <v>824718465</v>
      </c>
      <c r="L53" s="124" t="s">
        <v>1148</v>
      </c>
      <c r="M53" s="117">
        <v>1</v>
      </c>
      <c r="N53" s="124" t="s">
        <v>27</v>
      </c>
      <c r="O53" s="124" t="s">
        <v>1148</v>
      </c>
      <c r="P53" s="79"/>
    </row>
    <row r="54" spans="1:16" s="7" customFormat="1" ht="24.75" customHeight="1" outlineLevel="1" x14ac:dyDescent="0.25">
      <c r="A54" s="144">
        <v>7</v>
      </c>
      <c r="B54" s="122" t="s">
        <v>2676</v>
      </c>
      <c r="C54" s="124" t="s">
        <v>31</v>
      </c>
      <c r="D54" s="110" t="s">
        <v>2710</v>
      </c>
      <c r="E54" s="145">
        <v>41096</v>
      </c>
      <c r="F54" s="145">
        <v>41273</v>
      </c>
      <c r="G54" s="160">
        <f t="shared" si="3"/>
        <v>5.9</v>
      </c>
      <c r="H54" s="119" t="s">
        <v>2715</v>
      </c>
      <c r="I54" s="121" t="s">
        <v>453</v>
      </c>
      <c r="J54" s="121" t="s">
        <v>979</v>
      </c>
      <c r="K54" s="118">
        <v>112967413</v>
      </c>
      <c r="L54" s="124" t="s">
        <v>1148</v>
      </c>
      <c r="M54" s="117">
        <v>1</v>
      </c>
      <c r="N54" s="124" t="s">
        <v>27</v>
      </c>
      <c r="O54" s="115" t="s">
        <v>1148</v>
      </c>
      <c r="P54" s="79"/>
    </row>
    <row r="55" spans="1:16" s="7" customFormat="1" ht="24.75" customHeight="1" outlineLevel="1" x14ac:dyDescent="0.25">
      <c r="A55" s="144">
        <v>8</v>
      </c>
      <c r="B55" s="122" t="s">
        <v>2676</v>
      </c>
      <c r="C55" s="124" t="s">
        <v>31</v>
      </c>
      <c r="D55" s="110" t="s">
        <v>2711</v>
      </c>
      <c r="E55" s="145">
        <v>40914</v>
      </c>
      <c r="F55" s="145">
        <v>41258</v>
      </c>
      <c r="G55" s="160">
        <f t="shared" si="3"/>
        <v>11.466666666666667</v>
      </c>
      <c r="H55" s="114" t="s">
        <v>2715</v>
      </c>
      <c r="I55" s="121" t="s">
        <v>453</v>
      </c>
      <c r="J55" s="121" t="s">
        <v>979</v>
      </c>
      <c r="K55" s="118">
        <v>105669640</v>
      </c>
      <c r="L55" s="124" t="s">
        <v>1148</v>
      </c>
      <c r="M55" s="117">
        <v>1</v>
      </c>
      <c r="N55" s="124" t="s">
        <v>27</v>
      </c>
      <c r="O55" s="124" t="s">
        <v>1148</v>
      </c>
      <c r="P55" s="79"/>
    </row>
    <row r="56" spans="1:16" s="7" customFormat="1" ht="24.75" customHeight="1" outlineLevel="1" x14ac:dyDescent="0.25">
      <c r="A56" s="144">
        <v>9</v>
      </c>
      <c r="B56" s="111" t="s">
        <v>2676</v>
      </c>
      <c r="C56" s="112" t="s">
        <v>31</v>
      </c>
      <c r="D56" s="110" t="s">
        <v>2707</v>
      </c>
      <c r="E56" s="145">
        <v>41297</v>
      </c>
      <c r="F56" s="145">
        <v>41638</v>
      </c>
      <c r="G56" s="160">
        <f t="shared" si="3"/>
        <v>11.366666666666667</v>
      </c>
      <c r="H56" s="114" t="s">
        <v>2717</v>
      </c>
      <c r="I56" s="113" t="s">
        <v>453</v>
      </c>
      <c r="J56" s="113" t="s">
        <v>979</v>
      </c>
      <c r="K56" s="118">
        <v>416561394</v>
      </c>
      <c r="L56" s="115" t="s">
        <v>1148</v>
      </c>
      <c r="M56" s="117">
        <v>1</v>
      </c>
      <c r="N56" s="115" t="s">
        <v>27</v>
      </c>
      <c r="O56" s="115" t="s">
        <v>1148</v>
      </c>
      <c r="P56" s="79"/>
    </row>
    <row r="57" spans="1:16" s="7" customFormat="1" ht="24.75" customHeight="1" outlineLevel="1" x14ac:dyDescent="0.25">
      <c r="A57" s="144">
        <v>10</v>
      </c>
      <c r="B57" s="64" t="s">
        <v>2676</v>
      </c>
      <c r="C57" s="65" t="s">
        <v>31</v>
      </c>
      <c r="D57" s="63" t="s">
        <v>2712</v>
      </c>
      <c r="E57" s="145">
        <v>41508</v>
      </c>
      <c r="F57" s="145">
        <v>41851</v>
      </c>
      <c r="G57" s="160">
        <f t="shared" si="3"/>
        <v>11.433333333333334</v>
      </c>
      <c r="H57" s="64" t="s">
        <v>2718</v>
      </c>
      <c r="I57" s="63" t="s">
        <v>453</v>
      </c>
      <c r="J57" s="63" t="s">
        <v>979</v>
      </c>
      <c r="K57" s="66">
        <v>453694855</v>
      </c>
      <c r="L57" s="65" t="s">
        <v>1148</v>
      </c>
      <c r="M57" s="67">
        <v>1</v>
      </c>
      <c r="N57" s="65" t="s">
        <v>27</v>
      </c>
      <c r="O57" s="65" t="s">
        <v>1148</v>
      </c>
      <c r="P57" s="79"/>
    </row>
    <row r="58" spans="1:16" s="7" customFormat="1" ht="24.75" customHeight="1" outlineLevel="1" x14ac:dyDescent="0.25">
      <c r="A58" s="144">
        <v>11</v>
      </c>
      <c r="B58" s="64" t="s">
        <v>2676</v>
      </c>
      <c r="C58" s="65" t="s">
        <v>31</v>
      </c>
      <c r="D58" s="63" t="s">
        <v>2713</v>
      </c>
      <c r="E58" s="145">
        <v>42402</v>
      </c>
      <c r="F58" s="145">
        <v>42525</v>
      </c>
      <c r="G58" s="160">
        <f t="shared" si="3"/>
        <v>4.0999999999999996</v>
      </c>
      <c r="H58" s="64" t="s">
        <v>2718</v>
      </c>
      <c r="I58" s="63" t="s">
        <v>453</v>
      </c>
      <c r="J58" s="63" t="s">
        <v>979</v>
      </c>
      <c r="K58" s="66">
        <v>159086580</v>
      </c>
      <c r="L58" s="65" t="s">
        <v>1148</v>
      </c>
      <c r="M58" s="67">
        <v>1</v>
      </c>
      <c r="N58" s="65" t="s">
        <v>27</v>
      </c>
      <c r="O58" s="65" t="s">
        <v>1148</v>
      </c>
      <c r="P58" s="79"/>
    </row>
    <row r="59" spans="1:16" s="7" customFormat="1" ht="24.75" customHeight="1" outlineLevel="1" x14ac:dyDescent="0.25">
      <c r="A59" s="144">
        <v>12</v>
      </c>
      <c r="B59" s="64" t="s">
        <v>2676</v>
      </c>
      <c r="C59" s="65" t="s">
        <v>31</v>
      </c>
      <c r="D59" s="63" t="s">
        <v>2714</v>
      </c>
      <c r="E59" s="145">
        <v>41214</v>
      </c>
      <c r="F59" s="145">
        <v>41274</v>
      </c>
      <c r="G59" s="160">
        <f t="shared" si="3"/>
        <v>2</v>
      </c>
      <c r="H59" s="64" t="s">
        <v>2718</v>
      </c>
      <c r="I59" s="63" t="s">
        <v>453</v>
      </c>
      <c r="J59" s="63" t="s">
        <v>966</v>
      </c>
      <c r="K59" s="66">
        <v>85089600</v>
      </c>
      <c r="L59" s="65" t="s">
        <v>1148</v>
      </c>
      <c r="M59" s="67">
        <v>1</v>
      </c>
      <c r="N59" s="65" t="s">
        <v>27</v>
      </c>
      <c r="O59" s="65" t="s">
        <v>1148</v>
      </c>
      <c r="P59" s="79"/>
    </row>
    <row r="60" spans="1:16" s="7" customFormat="1" ht="24.75" customHeight="1" outlineLevel="1" x14ac:dyDescent="0.25">
      <c r="A60" s="144">
        <v>13</v>
      </c>
      <c r="B60" s="64" t="s">
        <v>2676</v>
      </c>
      <c r="C60" s="65" t="s">
        <v>31</v>
      </c>
      <c r="D60" s="63" t="s">
        <v>2710</v>
      </c>
      <c r="E60" s="145">
        <v>41096</v>
      </c>
      <c r="F60" s="145">
        <v>41273</v>
      </c>
      <c r="G60" s="160">
        <f t="shared" si="3"/>
        <v>5.9</v>
      </c>
      <c r="H60" s="64" t="s">
        <v>2715</v>
      </c>
      <c r="I60" s="63" t="s">
        <v>453</v>
      </c>
      <c r="J60" s="63" t="s">
        <v>966</v>
      </c>
      <c r="K60" s="66">
        <v>112967413</v>
      </c>
      <c r="L60" s="65" t="s">
        <v>1148</v>
      </c>
      <c r="M60" s="67">
        <v>1</v>
      </c>
      <c r="N60" s="65" t="s">
        <v>27</v>
      </c>
      <c r="O60" s="65" t="s">
        <v>1148</v>
      </c>
      <c r="P60" s="79"/>
    </row>
    <row r="61" spans="1:16" s="7" customFormat="1" ht="24.75" customHeight="1" outlineLevel="1" x14ac:dyDescent="0.25">
      <c r="A61" s="144">
        <v>14</v>
      </c>
      <c r="B61" s="64" t="s">
        <v>2676</v>
      </c>
      <c r="C61" s="65" t="s">
        <v>31</v>
      </c>
      <c r="D61" s="63" t="s">
        <v>2711</v>
      </c>
      <c r="E61" s="145">
        <v>40914</v>
      </c>
      <c r="F61" s="145">
        <v>41258</v>
      </c>
      <c r="G61" s="160">
        <f t="shared" si="3"/>
        <v>11.466666666666667</v>
      </c>
      <c r="H61" s="64" t="s">
        <v>2715</v>
      </c>
      <c r="I61" s="63" t="s">
        <v>453</v>
      </c>
      <c r="J61" s="63" t="s">
        <v>966</v>
      </c>
      <c r="K61" s="66">
        <v>105669640</v>
      </c>
      <c r="L61" s="65" t="s">
        <v>1148</v>
      </c>
      <c r="M61" s="67">
        <v>1</v>
      </c>
      <c r="N61" s="65" t="s">
        <v>27</v>
      </c>
      <c r="O61" s="65" t="s">
        <v>1148</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43885</v>
      </c>
      <c r="F114" s="145">
        <v>44196</v>
      </c>
      <c r="G114" s="160">
        <f>IF(AND(E114&lt;&gt;"",F114&lt;&gt;""),((F114-E114)/30),"")</f>
        <v>10.366666666666667</v>
      </c>
      <c r="H114" s="122" t="s">
        <v>2697</v>
      </c>
      <c r="I114" s="121" t="s">
        <v>453</v>
      </c>
      <c r="J114" s="121" t="s">
        <v>963</v>
      </c>
      <c r="K114" s="123">
        <v>1976841181</v>
      </c>
      <c r="L114" s="100">
        <f>+IF(AND(K114&gt;0,O114="Ejecución"),(K114/877802)*Tabla28[[#This Row],[% participación]],IF(AND(K114&gt;0,O114&lt;&gt;"Ejecución"),"-",""))</f>
        <v>450.40708064005321</v>
      </c>
      <c r="M114" s="124" t="s">
        <v>26</v>
      </c>
      <c r="N114" s="173">
        <v>0.2</v>
      </c>
      <c r="O114" s="162" t="s">
        <v>1150</v>
      </c>
      <c r="P114" s="78"/>
    </row>
    <row r="115" spans="1:16" s="6" customFormat="1" ht="24.75" customHeight="1" x14ac:dyDescent="0.25">
      <c r="A115" s="143">
        <v>2</v>
      </c>
      <c r="B115" s="161" t="s">
        <v>2664</v>
      </c>
      <c r="C115" s="163" t="s">
        <v>31</v>
      </c>
      <c r="D115" s="63" t="s">
        <v>2678</v>
      </c>
      <c r="E115" s="145">
        <v>43885</v>
      </c>
      <c r="F115" s="145">
        <v>44196</v>
      </c>
      <c r="G115" s="160">
        <f t="shared" ref="G115:G116" si="4">IF(AND(E115&lt;&gt;"",F115&lt;&gt;""),((F115-E115)/30),"")</f>
        <v>10.366666666666667</v>
      </c>
      <c r="H115" s="64" t="s">
        <v>2698</v>
      </c>
      <c r="I115" s="63" t="s">
        <v>453</v>
      </c>
      <c r="J115" s="63" t="s">
        <v>963</v>
      </c>
      <c r="K115" s="68">
        <v>2626582932</v>
      </c>
      <c r="L115" s="100">
        <f>+IF(AND(K115&gt;0,O115="Ejecución"),(K115/877802)*Tabla28[[#This Row],[% participación]],IF(AND(K115&gt;0,O115&lt;&gt;"Ejecución"),"-",""))</f>
        <v>598.44541980993438</v>
      </c>
      <c r="M115" s="124" t="s">
        <v>26</v>
      </c>
      <c r="N115" s="173">
        <v>0.2</v>
      </c>
      <c r="O115" s="162" t="s">
        <v>1150</v>
      </c>
      <c r="P115" s="78"/>
    </row>
    <row r="116" spans="1:16" s="6" customFormat="1" ht="24.75" customHeight="1" x14ac:dyDescent="0.25">
      <c r="A116" s="143">
        <v>3</v>
      </c>
      <c r="B116" s="161" t="s">
        <v>2664</v>
      </c>
      <c r="C116" s="163" t="s">
        <v>31</v>
      </c>
      <c r="D116" s="63" t="s">
        <v>2679</v>
      </c>
      <c r="E116" s="145">
        <v>43885</v>
      </c>
      <c r="F116" s="145">
        <v>44196</v>
      </c>
      <c r="G116" s="160">
        <f t="shared" si="4"/>
        <v>10.366666666666667</v>
      </c>
      <c r="H116" s="64" t="s">
        <v>2699</v>
      </c>
      <c r="I116" s="63" t="s">
        <v>453</v>
      </c>
      <c r="J116" s="63" t="s">
        <v>965</v>
      </c>
      <c r="K116" s="68">
        <v>756004806</v>
      </c>
      <c r="L116" s="100">
        <f>+IF(AND(K116&gt;0,O116="Ejecución"),(K116/877802)*Tabla28[[#This Row],[% participación]],IF(AND(K116&gt;0,O116&lt;&gt;"Ejecución"),"-",""))</f>
        <v>172.24950638071002</v>
      </c>
      <c r="M116" s="124" t="s">
        <v>26</v>
      </c>
      <c r="N116" s="173">
        <v>0.2</v>
      </c>
      <c r="O116" s="162" t="s">
        <v>1150</v>
      </c>
      <c r="P116" s="78"/>
    </row>
    <row r="117" spans="1:16" s="6" customFormat="1" ht="24.75" customHeight="1" outlineLevel="1" x14ac:dyDescent="0.25">
      <c r="A117" s="143">
        <v>4</v>
      </c>
      <c r="B117" s="161" t="s">
        <v>2664</v>
      </c>
      <c r="C117" s="163" t="s">
        <v>31</v>
      </c>
      <c r="D117" s="63" t="s">
        <v>2680</v>
      </c>
      <c r="E117" s="145">
        <v>43885</v>
      </c>
      <c r="F117" s="145">
        <v>44196</v>
      </c>
      <c r="G117" s="160">
        <f t="shared" ref="G117:G159" si="5">IF(AND(E117&lt;&gt;"",F117&lt;&gt;""),((F117-E117)/30),"")</f>
        <v>10.366666666666667</v>
      </c>
      <c r="H117" s="64" t="s">
        <v>2697</v>
      </c>
      <c r="I117" s="63" t="s">
        <v>453</v>
      </c>
      <c r="J117" s="63" t="s">
        <v>963</v>
      </c>
      <c r="K117" s="68">
        <v>711918469</v>
      </c>
      <c r="L117" s="100">
        <f>+IF(AND(K117&gt;0,O117="Ejecución"),(K117/877802)*Tabla28[[#This Row],[% participación]],IF(AND(K117&gt;0,O117&lt;&gt;"Ejecución"),"-",""))</f>
        <v>162.20479538665896</v>
      </c>
      <c r="M117" s="124" t="s">
        <v>26</v>
      </c>
      <c r="N117" s="173">
        <v>0.2</v>
      </c>
      <c r="O117" s="162" t="s">
        <v>1150</v>
      </c>
      <c r="P117" s="78"/>
    </row>
    <row r="118" spans="1:16" s="7" customFormat="1" ht="24.75" customHeight="1" outlineLevel="1" x14ac:dyDescent="0.25">
      <c r="A118" s="144">
        <v>5</v>
      </c>
      <c r="B118" s="161" t="s">
        <v>2664</v>
      </c>
      <c r="C118" s="163" t="s">
        <v>31</v>
      </c>
      <c r="D118" s="63" t="s">
        <v>2681</v>
      </c>
      <c r="E118" s="145">
        <v>43885</v>
      </c>
      <c r="F118" s="145">
        <v>44196</v>
      </c>
      <c r="G118" s="160">
        <f t="shared" si="5"/>
        <v>10.366666666666667</v>
      </c>
      <c r="H118" s="64" t="s">
        <v>2697</v>
      </c>
      <c r="I118" s="63" t="s">
        <v>453</v>
      </c>
      <c r="J118" s="63" t="s">
        <v>964</v>
      </c>
      <c r="K118" s="68">
        <v>470228377</v>
      </c>
      <c r="L118" s="100">
        <f>+IF(AND(K118&gt;0,O118="Ejecución"),(K118/877802)*Tabla28[[#This Row],[% participación]],IF(AND(K118&gt;0,O118&lt;&gt;"Ejecución"),"-",""))</f>
        <v>107.13768640308406</v>
      </c>
      <c r="M118" s="124" t="s">
        <v>26</v>
      </c>
      <c r="N118" s="173">
        <v>0.2</v>
      </c>
      <c r="O118" s="162" t="s">
        <v>1150</v>
      </c>
      <c r="P118" s="79"/>
    </row>
    <row r="119" spans="1:16" s="7" customFormat="1" ht="24.75" customHeight="1" outlineLevel="1" x14ac:dyDescent="0.25">
      <c r="A119" s="144">
        <v>6</v>
      </c>
      <c r="B119" s="161" t="s">
        <v>2664</v>
      </c>
      <c r="C119" s="163" t="s">
        <v>31</v>
      </c>
      <c r="D119" s="63" t="s">
        <v>2682</v>
      </c>
      <c r="E119" s="145">
        <v>43885</v>
      </c>
      <c r="F119" s="145">
        <v>44196</v>
      </c>
      <c r="G119" s="160">
        <f t="shared" si="5"/>
        <v>10.366666666666667</v>
      </c>
      <c r="H119" s="64" t="s">
        <v>2699</v>
      </c>
      <c r="I119" s="63" t="s">
        <v>453</v>
      </c>
      <c r="J119" s="63" t="s">
        <v>970</v>
      </c>
      <c r="K119" s="68">
        <v>1098694341</v>
      </c>
      <c r="L119" s="100">
        <f>+IF(AND(K119&gt;0,O119="Ejecución"),(K119/877802)*Tabla28[[#This Row],[% participación]],IF(AND(K119&gt;0,O119&lt;&gt;"Ejecución"),"-",""))</f>
        <v>250.32851166891851</v>
      </c>
      <c r="M119" s="124" t="s">
        <v>26</v>
      </c>
      <c r="N119" s="173">
        <v>0.2</v>
      </c>
      <c r="O119" s="162" t="s">
        <v>1150</v>
      </c>
      <c r="P119" s="79"/>
    </row>
    <row r="120" spans="1:16" s="7" customFormat="1" ht="24.75" customHeight="1" outlineLevel="1" x14ac:dyDescent="0.25">
      <c r="A120" s="144">
        <v>7</v>
      </c>
      <c r="B120" s="161" t="s">
        <v>2664</v>
      </c>
      <c r="C120" s="163" t="s">
        <v>31</v>
      </c>
      <c r="D120" s="63" t="s">
        <v>2683</v>
      </c>
      <c r="E120" s="145">
        <v>43885</v>
      </c>
      <c r="F120" s="145">
        <v>44196</v>
      </c>
      <c r="G120" s="160">
        <f t="shared" si="5"/>
        <v>10.366666666666667</v>
      </c>
      <c r="H120" s="64" t="s">
        <v>2697</v>
      </c>
      <c r="I120" s="63" t="s">
        <v>453</v>
      </c>
      <c r="J120" s="63" t="s">
        <v>963</v>
      </c>
      <c r="K120" s="68">
        <v>1418999439</v>
      </c>
      <c r="L120" s="100">
        <f>+IF(AND(K120&gt;0,O120="Ejecución"),(K120/877802)*Tabla28[[#This Row],[% participación]],IF(AND(K120&gt;0,O120&lt;&gt;"Ejecución"),"-",""))</f>
        <v>323.30740622600547</v>
      </c>
      <c r="M120" s="124" t="s">
        <v>26</v>
      </c>
      <c r="N120" s="173">
        <v>0.2</v>
      </c>
      <c r="O120" s="162" t="s">
        <v>1150</v>
      </c>
      <c r="P120" s="79"/>
    </row>
    <row r="121" spans="1:16" s="7" customFormat="1" ht="24.75" customHeight="1" outlineLevel="1" x14ac:dyDescent="0.25">
      <c r="A121" s="144">
        <v>8</v>
      </c>
      <c r="B121" s="161" t="s">
        <v>2664</v>
      </c>
      <c r="C121" s="163" t="s">
        <v>31</v>
      </c>
      <c r="D121" s="63" t="s">
        <v>2684</v>
      </c>
      <c r="E121" s="145">
        <v>43885</v>
      </c>
      <c r="F121" s="145">
        <v>44196</v>
      </c>
      <c r="G121" s="160">
        <f t="shared" si="5"/>
        <v>10.366666666666667</v>
      </c>
      <c r="H121" s="102" t="s">
        <v>2697</v>
      </c>
      <c r="I121" s="63" t="s">
        <v>453</v>
      </c>
      <c r="J121" s="63" t="s">
        <v>975</v>
      </c>
      <c r="K121" s="68">
        <v>891524917</v>
      </c>
      <c r="L121" s="100">
        <f>+IF(AND(K121&gt;0,O121="Ejecución"),(K121/877802)*Tabla28[[#This Row],[% participación]],IF(AND(K121&gt;0,O121&lt;&gt;"Ejecución"),"-",""))</f>
        <v>203.1266543024509</v>
      </c>
      <c r="M121" s="124" t="s">
        <v>26</v>
      </c>
      <c r="N121" s="173">
        <v>0.2</v>
      </c>
      <c r="O121" s="162" t="s">
        <v>1150</v>
      </c>
      <c r="P121" s="79"/>
    </row>
    <row r="122" spans="1:16" s="7" customFormat="1" ht="24.75" customHeight="1" outlineLevel="1" x14ac:dyDescent="0.25">
      <c r="A122" s="144">
        <v>9</v>
      </c>
      <c r="B122" s="161" t="s">
        <v>2664</v>
      </c>
      <c r="C122" s="163" t="s">
        <v>31</v>
      </c>
      <c r="D122" s="63" t="s">
        <v>2685</v>
      </c>
      <c r="E122" s="145">
        <v>43885</v>
      </c>
      <c r="F122" s="145">
        <v>44196</v>
      </c>
      <c r="G122" s="160">
        <f t="shared" si="5"/>
        <v>10.366666666666667</v>
      </c>
      <c r="H122" s="64" t="s">
        <v>2697</v>
      </c>
      <c r="I122" s="63" t="s">
        <v>453</v>
      </c>
      <c r="J122" s="63" t="s">
        <v>265</v>
      </c>
      <c r="K122" s="68">
        <v>726113377</v>
      </c>
      <c r="L122" s="100">
        <f>+IF(AND(K122&gt;0,O122="Ejecución"),(K122/877802)*Tabla28[[#This Row],[% participación]],IF(AND(K122&gt;0,O122&lt;&gt;"Ejecución"),"-",""))</f>
        <v>165.43898897473463</v>
      </c>
      <c r="M122" s="124" t="s">
        <v>26</v>
      </c>
      <c r="N122" s="173">
        <v>0.2</v>
      </c>
      <c r="O122" s="162" t="s">
        <v>1150</v>
      </c>
      <c r="P122" s="79"/>
    </row>
    <row r="123" spans="1:16" s="7" customFormat="1" ht="24.75" customHeight="1" outlineLevel="1" x14ac:dyDescent="0.25">
      <c r="A123" s="144">
        <v>10</v>
      </c>
      <c r="B123" s="161" t="s">
        <v>2664</v>
      </c>
      <c r="C123" s="163" t="s">
        <v>31</v>
      </c>
      <c r="D123" s="63" t="s">
        <v>2686</v>
      </c>
      <c r="E123" s="145">
        <v>43885</v>
      </c>
      <c r="F123" s="145">
        <v>44196</v>
      </c>
      <c r="G123" s="160">
        <f t="shared" si="5"/>
        <v>10.366666666666667</v>
      </c>
      <c r="H123" s="64" t="s">
        <v>2699</v>
      </c>
      <c r="I123" s="63" t="s">
        <v>453</v>
      </c>
      <c r="J123" s="63" t="s">
        <v>984</v>
      </c>
      <c r="K123" s="68">
        <v>1463627278</v>
      </c>
      <c r="L123" s="100">
        <f>+IF(AND(K123&gt;0,O123="Ejecución"),(K123/877802)*Tabla28[[#This Row],[% participación]],IF(AND(K123&gt;0,O123&lt;&gt;"Ejecución"),"-",""))</f>
        <v>333.47549401801319</v>
      </c>
      <c r="M123" s="124" t="s">
        <v>26</v>
      </c>
      <c r="N123" s="173">
        <v>0.2</v>
      </c>
      <c r="O123" s="162" t="s">
        <v>1150</v>
      </c>
      <c r="P123" s="79"/>
    </row>
    <row r="124" spans="1:16" s="7" customFormat="1" ht="24.75" customHeight="1" outlineLevel="1" x14ac:dyDescent="0.25">
      <c r="A124" s="144">
        <v>11</v>
      </c>
      <c r="B124" s="161" t="s">
        <v>2664</v>
      </c>
      <c r="C124" s="163" t="s">
        <v>31</v>
      </c>
      <c r="D124" s="63" t="s">
        <v>2687</v>
      </c>
      <c r="E124" s="145">
        <v>43885</v>
      </c>
      <c r="F124" s="145">
        <v>44196</v>
      </c>
      <c r="G124" s="160">
        <f t="shared" si="5"/>
        <v>10.366666666666667</v>
      </c>
      <c r="H124" s="64" t="s">
        <v>2697</v>
      </c>
      <c r="I124" s="63" t="s">
        <v>453</v>
      </c>
      <c r="J124" s="63" t="s">
        <v>977</v>
      </c>
      <c r="K124" s="68">
        <v>864517616</v>
      </c>
      <c r="L124" s="100">
        <f>+IF(AND(K124&gt;0,O124="Ejecución"),(K124/877802)*Tabla28[[#This Row],[% participación]],IF(AND(K124&gt;0,O124&lt;&gt;"Ejecución"),"-",""))</f>
        <v>196.97326185176155</v>
      </c>
      <c r="M124" s="124" t="s">
        <v>26</v>
      </c>
      <c r="N124" s="173">
        <v>0.2</v>
      </c>
      <c r="O124" s="162" t="s">
        <v>1150</v>
      </c>
      <c r="P124" s="79"/>
    </row>
    <row r="125" spans="1:16" s="7" customFormat="1" ht="24.75" customHeight="1" outlineLevel="1" x14ac:dyDescent="0.25">
      <c r="A125" s="144">
        <v>12</v>
      </c>
      <c r="B125" s="161" t="s">
        <v>2664</v>
      </c>
      <c r="C125" s="163" t="s">
        <v>31</v>
      </c>
      <c r="D125" s="63" t="s">
        <v>2688</v>
      </c>
      <c r="E125" s="145">
        <v>43885</v>
      </c>
      <c r="F125" s="145">
        <v>44196</v>
      </c>
      <c r="G125" s="160">
        <f t="shared" si="5"/>
        <v>10.366666666666667</v>
      </c>
      <c r="H125" s="64" t="s">
        <v>2699</v>
      </c>
      <c r="I125" s="63" t="s">
        <v>453</v>
      </c>
      <c r="J125" s="63" t="s">
        <v>985</v>
      </c>
      <c r="K125" s="68">
        <v>306481247</v>
      </c>
      <c r="L125" s="100">
        <f>+IF(AND(K125&gt;0,O125="Ejecución"),(K125/877802)*Tabla28[[#This Row],[% participación]],IF(AND(K125&gt;0,O125&lt;&gt;"Ejecución"),"-",""))</f>
        <v>69.82924326898322</v>
      </c>
      <c r="M125" s="124" t="s">
        <v>26</v>
      </c>
      <c r="N125" s="173">
        <v>0.2</v>
      </c>
      <c r="O125" s="162" t="s">
        <v>1150</v>
      </c>
      <c r="P125" s="79"/>
    </row>
    <row r="126" spans="1:16" s="7" customFormat="1" ht="24.75" customHeight="1" outlineLevel="1" x14ac:dyDescent="0.25">
      <c r="A126" s="144">
        <v>13</v>
      </c>
      <c r="B126" s="161" t="s">
        <v>2664</v>
      </c>
      <c r="C126" s="163" t="s">
        <v>31</v>
      </c>
      <c r="D126" s="63" t="s">
        <v>2689</v>
      </c>
      <c r="E126" s="145">
        <v>43885</v>
      </c>
      <c r="F126" s="145">
        <v>44196</v>
      </c>
      <c r="G126" s="160">
        <f t="shared" si="5"/>
        <v>10.366666666666667</v>
      </c>
      <c r="H126" s="64" t="s">
        <v>2697</v>
      </c>
      <c r="I126" s="63" t="s">
        <v>453</v>
      </c>
      <c r="J126" s="63" t="s">
        <v>981</v>
      </c>
      <c r="K126" s="68">
        <v>1443458651</v>
      </c>
      <c r="L126" s="100">
        <f>+IF(AND(K126&gt;0,O126="Ejecución"),(K126/877802)*Tabla28[[#This Row],[% participación]],IF(AND(K126&gt;0,O126&lt;&gt;"Ejecución"),"-",""))</f>
        <v>328.88023745673854</v>
      </c>
      <c r="M126" s="124" t="s">
        <v>26</v>
      </c>
      <c r="N126" s="173">
        <v>0.2</v>
      </c>
      <c r="O126" s="162" t="s">
        <v>1150</v>
      </c>
      <c r="P126" s="79"/>
    </row>
    <row r="127" spans="1:16" s="7" customFormat="1" ht="24.75" customHeight="1" outlineLevel="1" x14ac:dyDescent="0.25">
      <c r="A127" s="144">
        <v>14</v>
      </c>
      <c r="B127" s="161" t="s">
        <v>2664</v>
      </c>
      <c r="C127" s="163" t="s">
        <v>31</v>
      </c>
      <c r="D127" s="63" t="s">
        <v>2690</v>
      </c>
      <c r="E127" s="145">
        <v>43885</v>
      </c>
      <c r="F127" s="145">
        <v>44196</v>
      </c>
      <c r="G127" s="160">
        <f t="shared" si="5"/>
        <v>10.366666666666667</v>
      </c>
      <c r="H127" s="64" t="s">
        <v>2697</v>
      </c>
      <c r="I127" s="63" t="s">
        <v>453</v>
      </c>
      <c r="J127" s="63" t="s">
        <v>972</v>
      </c>
      <c r="K127" s="68">
        <v>2160441345</v>
      </c>
      <c r="L127" s="100">
        <f>+IF(AND(K127&gt;0,O127="Ejecución"),(K127/877802)*Tabla28[[#This Row],[% participación]],IF(AND(K127&gt;0,O127&lt;&gt;"Ejecución"),"-",""))</f>
        <v>492.23887505382766</v>
      </c>
      <c r="M127" s="124" t="s">
        <v>26</v>
      </c>
      <c r="N127" s="173">
        <v>0.2</v>
      </c>
      <c r="O127" s="162" t="s">
        <v>1150</v>
      </c>
      <c r="P127" s="79"/>
    </row>
    <row r="128" spans="1:16" s="7" customFormat="1" ht="24.75" customHeight="1" outlineLevel="1" x14ac:dyDescent="0.25">
      <c r="A128" s="144">
        <v>15</v>
      </c>
      <c r="B128" s="161" t="s">
        <v>2664</v>
      </c>
      <c r="C128" s="163" t="s">
        <v>31</v>
      </c>
      <c r="D128" s="63" t="s">
        <v>2691</v>
      </c>
      <c r="E128" s="145">
        <v>43885</v>
      </c>
      <c r="F128" s="145">
        <v>44196</v>
      </c>
      <c r="G128" s="160">
        <f t="shared" si="5"/>
        <v>10.366666666666667</v>
      </c>
      <c r="H128" s="64" t="s">
        <v>2698</v>
      </c>
      <c r="I128" s="63" t="s">
        <v>453</v>
      </c>
      <c r="J128" s="63" t="s">
        <v>966</v>
      </c>
      <c r="K128" s="68">
        <v>1604130715</v>
      </c>
      <c r="L128" s="100">
        <f>+IF(AND(K128&gt;0,O128="Ejecución"),(K128/877802)*Tabla28[[#This Row],[% participación]],IF(AND(K128&gt;0,O128&lt;&gt;"Ejecución"),"-",""))</f>
        <v>365.48805197527463</v>
      </c>
      <c r="M128" s="124" t="s">
        <v>26</v>
      </c>
      <c r="N128" s="173">
        <v>0.2</v>
      </c>
      <c r="O128" s="162" t="s">
        <v>1150</v>
      </c>
      <c r="P128" s="79"/>
    </row>
    <row r="129" spans="1:16" s="7" customFormat="1" ht="24.75" customHeight="1" outlineLevel="1" x14ac:dyDescent="0.25">
      <c r="A129" s="144">
        <v>16</v>
      </c>
      <c r="B129" s="161" t="s">
        <v>2664</v>
      </c>
      <c r="C129" s="163" t="s">
        <v>31</v>
      </c>
      <c r="D129" s="63" t="s">
        <v>2692</v>
      </c>
      <c r="E129" s="145">
        <v>43885</v>
      </c>
      <c r="F129" s="145">
        <v>44196</v>
      </c>
      <c r="G129" s="160">
        <f t="shared" si="5"/>
        <v>10.366666666666667</v>
      </c>
      <c r="H129" s="64" t="s">
        <v>2697</v>
      </c>
      <c r="I129" s="63" t="s">
        <v>453</v>
      </c>
      <c r="J129" s="63" t="s">
        <v>974</v>
      </c>
      <c r="K129" s="68">
        <v>852323753</v>
      </c>
      <c r="L129" s="100">
        <f>+IF(AND(K129&gt;0,O129="Ejecución"),(K129/877802)*Tabla28[[#This Row],[% participación]],IF(AND(K129&gt;0,O129&lt;&gt;"Ejecución"),"-",""))</f>
        <v>194.19498998635228</v>
      </c>
      <c r="M129" s="124" t="s">
        <v>26</v>
      </c>
      <c r="N129" s="173">
        <v>0.2</v>
      </c>
      <c r="O129" s="162" t="s">
        <v>1150</v>
      </c>
      <c r="P129" s="79"/>
    </row>
    <row r="130" spans="1:16" s="7" customFormat="1" ht="24.75" customHeight="1" outlineLevel="1" x14ac:dyDescent="0.25">
      <c r="A130" s="144">
        <v>17</v>
      </c>
      <c r="B130" s="161" t="s">
        <v>2664</v>
      </c>
      <c r="C130" s="163" t="s">
        <v>31</v>
      </c>
      <c r="D130" s="63" t="s">
        <v>2693</v>
      </c>
      <c r="E130" s="145">
        <v>43885</v>
      </c>
      <c r="F130" s="145">
        <v>44196</v>
      </c>
      <c r="G130" s="160">
        <f t="shared" si="5"/>
        <v>10.366666666666667</v>
      </c>
      <c r="H130" s="64" t="s">
        <v>2698</v>
      </c>
      <c r="I130" s="63" t="s">
        <v>453</v>
      </c>
      <c r="J130" s="63" t="s">
        <v>968</v>
      </c>
      <c r="K130" s="68">
        <v>1224418276</v>
      </c>
      <c r="L130" s="100">
        <f>+IF(AND(K130&gt;0,O130="Ejecución"),(K130/877802)*Tabla28[[#This Row],[% participación]],IF(AND(K130&gt;0,O130&lt;&gt;"Ejecución"),"-",""))</f>
        <v>278.97368108069929</v>
      </c>
      <c r="M130" s="124" t="s">
        <v>26</v>
      </c>
      <c r="N130" s="173">
        <v>0.2</v>
      </c>
      <c r="O130" s="162" t="s">
        <v>1150</v>
      </c>
      <c r="P130" s="79"/>
    </row>
    <row r="131" spans="1:16" s="7" customFormat="1" ht="24.75" customHeight="1" outlineLevel="1" x14ac:dyDescent="0.25">
      <c r="A131" s="144">
        <v>18</v>
      </c>
      <c r="B131" s="161" t="s">
        <v>2664</v>
      </c>
      <c r="C131" s="163" t="s">
        <v>31</v>
      </c>
      <c r="D131" s="63" t="s">
        <v>2694</v>
      </c>
      <c r="E131" s="145">
        <v>43885</v>
      </c>
      <c r="F131" s="145">
        <v>44196</v>
      </c>
      <c r="G131" s="160">
        <f t="shared" si="5"/>
        <v>10.366666666666667</v>
      </c>
      <c r="H131" s="64" t="s">
        <v>2698</v>
      </c>
      <c r="I131" s="63" t="s">
        <v>453</v>
      </c>
      <c r="J131" s="63" t="s">
        <v>975</v>
      </c>
      <c r="K131" s="68">
        <v>2192443502</v>
      </c>
      <c r="L131" s="100">
        <f>+IF(AND(K131&gt;0,O131="Ejecución"),(K131/877802)*Tabla28[[#This Row],[% participación]],IF(AND(K131&gt;0,O131&lt;&gt;"Ejecución"),"-",""))</f>
        <v>499.53030455615271</v>
      </c>
      <c r="M131" s="124" t="s">
        <v>26</v>
      </c>
      <c r="N131" s="173">
        <v>0.2</v>
      </c>
      <c r="O131" s="162" t="s">
        <v>1150</v>
      </c>
      <c r="P131" s="79"/>
    </row>
    <row r="132" spans="1:16" s="7" customFormat="1" ht="24.75" customHeight="1" outlineLevel="1" x14ac:dyDescent="0.25">
      <c r="A132" s="144">
        <v>19</v>
      </c>
      <c r="B132" s="161" t="s">
        <v>2664</v>
      </c>
      <c r="C132" s="163" t="s">
        <v>31</v>
      </c>
      <c r="D132" s="63" t="s">
        <v>2695</v>
      </c>
      <c r="E132" s="145">
        <v>43885</v>
      </c>
      <c r="F132" s="145">
        <v>44196</v>
      </c>
      <c r="G132" s="160">
        <f t="shared" si="5"/>
        <v>10.366666666666667</v>
      </c>
      <c r="H132" s="64" t="s">
        <v>2697</v>
      </c>
      <c r="I132" s="63" t="s">
        <v>453</v>
      </c>
      <c r="J132" s="63" t="s">
        <v>981</v>
      </c>
      <c r="K132" s="68">
        <v>711792544</v>
      </c>
      <c r="L132" s="100">
        <f>+IF(AND(K132&gt;0,O132="Ejecución"),(K132/877802)*Tabla28[[#This Row],[% participación]],IF(AND(K132&gt;0,O132&lt;&gt;"Ejecución"),"-",""))</f>
        <v>162.17610440623287</v>
      </c>
      <c r="M132" s="124" t="s">
        <v>26</v>
      </c>
      <c r="N132" s="173">
        <v>0.2</v>
      </c>
      <c r="O132" s="162" t="s">
        <v>1150</v>
      </c>
      <c r="P132" s="79"/>
    </row>
    <row r="133" spans="1:16" s="7" customFormat="1" ht="24.75" customHeight="1" outlineLevel="1" x14ac:dyDescent="0.25">
      <c r="A133" s="144">
        <v>20</v>
      </c>
      <c r="B133" s="161" t="s">
        <v>2664</v>
      </c>
      <c r="C133" s="163" t="s">
        <v>31</v>
      </c>
      <c r="D133" s="63" t="s">
        <v>2696</v>
      </c>
      <c r="E133" s="145">
        <v>43885</v>
      </c>
      <c r="F133" s="145">
        <v>44196</v>
      </c>
      <c r="G133" s="160">
        <f t="shared" si="5"/>
        <v>10.366666666666667</v>
      </c>
      <c r="H133" s="64" t="s">
        <v>2699</v>
      </c>
      <c r="I133" s="63" t="s">
        <v>453</v>
      </c>
      <c r="J133" s="63" t="s">
        <v>978</v>
      </c>
      <c r="K133" s="68">
        <v>3510215680</v>
      </c>
      <c r="L133" s="100">
        <f>+IF(AND(K133&gt;0,O133="Ejecución"),(K133/877802)*Tabla28[[#This Row],[% participación]],IF(AND(K133&gt;0,O133&lt;&gt;"Ejecución"),"-",""))</f>
        <v>799.77390801114598</v>
      </c>
      <c r="M133" s="124" t="s">
        <v>26</v>
      </c>
      <c r="N133" s="173">
        <v>0.2</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ref="N134:N160" si="6">+IF(M134="No",1,IF(M134="Si","Ingrese %",""))</f>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2.1000000000000001E-2</v>
      </c>
      <c r="G179" s="165">
        <f>IF(F179&gt;0,SUM(E179+F179),"")</f>
        <v>4.1000000000000002E-2</v>
      </c>
      <c r="H179" s="5"/>
      <c r="I179" s="221" t="s">
        <v>2670</v>
      </c>
      <c r="J179" s="221"/>
      <c r="K179" s="221"/>
      <c r="L179" s="221"/>
      <c r="M179" s="172">
        <v>3.1E-2</v>
      </c>
      <c r="O179" s="8"/>
      <c r="Q179" s="19"/>
      <c r="R179" s="159">
        <f>IF(M179&gt;0,SUM(L179+M179),"")</f>
        <v>3.1E-2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4.1000000000000002E-2</v>
      </c>
      <c r="D185" s="91" t="s">
        <v>2628</v>
      </c>
      <c r="E185" s="94">
        <f>+(C185*SUM(K20:K35))</f>
        <v>262099403.17000002</v>
      </c>
      <c r="F185" s="92"/>
      <c r="G185" s="93"/>
      <c r="H185" s="88"/>
      <c r="I185" s="90" t="s">
        <v>2627</v>
      </c>
      <c r="J185" s="166">
        <f>+SUM(M179:M183)</f>
        <v>3.1E-2</v>
      </c>
      <c r="K185" s="202" t="s">
        <v>2628</v>
      </c>
      <c r="L185" s="202"/>
      <c r="M185" s="94">
        <f>+J185*(SUM(K20:K35))</f>
        <v>198172719.47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41681</v>
      </c>
      <c r="D193" s="5"/>
      <c r="E193" s="126">
        <v>134</v>
      </c>
      <c r="F193" s="5"/>
      <c r="G193" s="5"/>
      <c r="H193" s="147" t="s">
        <v>2700</v>
      </c>
      <c r="J193" s="5"/>
      <c r="K193" s="127">
        <v>40617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2701</v>
      </c>
      <c r="L211" s="21"/>
      <c r="M211" s="21"/>
      <c r="N211" s="21"/>
      <c r="O211" s="8"/>
    </row>
    <row r="212" spans="1:15" x14ac:dyDescent="0.25">
      <c r="A212" s="9"/>
      <c r="B212" s="27" t="s">
        <v>2619</v>
      </c>
      <c r="C212" s="147" t="s">
        <v>2700</v>
      </c>
      <c r="D212" s="21"/>
      <c r="G212" s="27" t="s">
        <v>2621</v>
      </c>
      <c r="H212" s="148" t="s">
        <v>2703</v>
      </c>
      <c r="J212" s="27" t="s">
        <v>2623</v>
      </c>
      <c r="K212" s="147"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5:D160 M134:M160 G114:G121 L106:L107 G134:J160 L83:L90 G48:G90 B83:B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2020-12-30T00:07:42Z</cp:lastPrinted>
  <dcterms:created xsi:type="dcterms:W3CDTF">2020-10-14T21:57:42Z</dcterms:created>
  <dcterms:modified xsi:type="dcterms:W3CDTF">2020-12-30T00:21:46Z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