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liente\Desktop\FAUDECO - BANCO DE OFERENTE - MOMPOX\MOMPOX FAMILIAR 2021-13-10000322\"/>
    </mc:Choice>
  </mc:AlternateContent>
  <workbookProtection workbookAlgorithmName="SHA-512" workbookHashValue="hU9cZk2D1KoAAQhAt80PgQL2mbyGSrs+2ZumxyzWP+arxbfnHcULalK+FbJu/EeIqZvwoOaYV85QTzwyKFz9YA==" workbookSaltValue="tSfYlxciKYdzHQvepsD0Vw==" workbookSpinCount="100000" lockStructure="1"/>
  <bookViews>
    <workbookView showHorizontalScroll="0" showVerticalScroll="0" showSheetTabs="0"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<sst xmlns="http://schemas.openxmlformats.org/spreadsheetml/2006/main" count="3078" uniqueCount="2697">
  <si>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</si>
  <si>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</si>
  <si>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</si>
  <si>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</si>
  <si>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</si>
  <si>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</si>
  <si>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</si>
  <si>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</si>
  <si>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</si>
  <si>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</si>
  <si>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</si>
  <si>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</si>
  <si>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</si>
  <si>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</si>
  <si>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</si>
  <si>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</si>
  <si>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</si>
  <si>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</si>
  <si>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</si>
  <si>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</si>
  <si>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</si>
  <si>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</si>
  <si>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</si>
  <si>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</si>
  <si>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</si>
  <si>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</si>
  <si>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</si>
  <si>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</si>
  <si>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</si>
  <si>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</si>
  <si>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</si>
  <si>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</si>
  <si>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</si>
  <si>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</si>
  <si>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</si>
  <si>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</si>
  <si>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</si>
  <si>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</si>
  <si>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</si>
  <si>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</si>
  <si>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</si>
  <si>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</si>
  <si>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</si>
  <si>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</si>
  <si>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</si>
  <si>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</si>
  <si>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</si>
  <si>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</si>
  <si>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</si>
  <si>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</si>
  <si>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</si>
  <si>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</si>
  <si>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</si>
  <si>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</si>
  <si>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</si>
  <si>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</si>
  <si>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</si>
  <si>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</si>
  <si>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</si>
  <si>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</si>
  <si>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</si>
  <si>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</si>
  <si>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</si>
  <si>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</si>
  <si>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</si>
  <si>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</si>
  <si>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</si>
  <si>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</si>
  <si>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</si>
  <si>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</si>
  <si>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</si>
  <si>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</si>
  <si>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</si>
  <si>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</si>
  <si>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</si>
  <si>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</si>
  <si>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</si>
  <si>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</si>
  <si>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</si>
  <si>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</si>
  <si>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</si>
  <si>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</si>
  <si>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</si>
  <si>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</si>
  <si>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</si>
  <si>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</si>
  <si>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</si>
  <si>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</si>
  <si>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</si>
  <si>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</si>
  <si>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</si>
  <si>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</si>
  <si>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</si>
  <si>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</si>
  <si>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</si>
  <si>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</si>
  <si>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</si>
  <si>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</si>
  <si>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</si>
  <si>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</si>
  <si>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</si>
  <si>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</si>
  <si>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</si>
  <si>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</si>
  <si>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</si>
  <si>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</si>
  <si>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</si>
  <si>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</si>
  <si>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</si>
  <si>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</si>
  <si>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</si>
  <si>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</si>
  <si>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</si>
  <si>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</si>
  <si>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</si>
  <si>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</si>
  <si>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</si>
  <si>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</si>
  <si>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</si>
  <si>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</si>
  <si>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</si>
  <si>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</si>
  <si>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</si>
  <si>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</si>
  <si>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</si>
  <si>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</si>
  <si>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</si>
  <si>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</si>
  <si>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</si>
  <si>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</si>
  <si>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</si>
  <si>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</si>
  <si>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</si>
  <si>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</si>
  <si>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</si>
  <si>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</si>
  <si>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</si>
  <si>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</si>
  <si>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</si>
  <si>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</si>
  <si>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</si>
  <si>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</si>
  <si>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</si>
  <si>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</si>
  <si>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</si>
  <si>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</si>
  <si>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</si>
  <si>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</si>
  <si>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</si>
  <si>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</si>
  <si>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</si>
  <si>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</si>
  <si>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</si>
  <si>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</si>
  <si>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</si>
  <si>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</si>
  <si>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</si>
  <si>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</si>
  <si>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</si>
  <si>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</si>
  <si>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</si>
  <si>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</si>
  <si>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</si>
  <si>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</si>
  <si>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</si>
  <si>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</si>
  <si>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</si>
  <si>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</si>
  <si>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</si>
  <si>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</si>
  <si>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</si>
  <si>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</si>
  <si>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</si>
  <si>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</si>
  <si>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</si>
  <si>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</si>
  <si>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</si>
  <si>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</si>
  <si>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</si>
  <si>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</si>
  <si>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</si>
  <si>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</si>
  <si>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</si>
  <si>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</si>
  <si>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</si>
  <si>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</si>
  <si>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</si>
  <si>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</si>
  <si>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</si>
  <si>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</si>
  <si>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</si>
  <si>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</si>
  <si>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</si>
  <si>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</si>
  <si>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</si>
  <si>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</si>
  <si>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</si>
  <si>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</si>
  <si>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</si>
  <si>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</si>
  <si>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</si>
  <si>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</si>
  <si>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</si>
  <si>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</si>
  <si>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</si>
  <si>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</si>
  <si>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</si>
  <si>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</si>
  <si>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</si>
  <si>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</si>
  <si>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</si>
  <si>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</si>
  <si>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</si>
  <si>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</si>
  <si>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</si>
  <si>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</si>
  <si>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</si>
  <si>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</si>
  <si>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</si>
  <si>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</si>
  <si>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</si>
  <si>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</si>
  <si>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</si>
  <si>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</si>
  <si>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</si>
  <si>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</si>
  <si>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</si>
  <si>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</si>
  <si>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</si>
  <si>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</si>
  <si>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</si>
  <si>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</si>
  <si>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</si>
  <si>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</si>
  <si>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</si>
  <si>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</si>
  <si>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</si>
  <si>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</si>
  <si>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</si>
  <si>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</si>
  <si>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</si>
  <si>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</si>
  <si>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</si>
  <si>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</si>
  <si>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</si>
  <si>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</si>
  <si>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</si>
  <si>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</si>
  <si>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</si>
  <si>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</si>
  <si>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</si>
  <si>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</si>
  <si>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</si>
  <si>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</si>
  <si>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</si>
  <si>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</si>
  <si>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</si>
  <si>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</si>
  <si>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</si>
  <si>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</si>
  <si>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</si>
  <si>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</si>
  <si>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</si>
  <si>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</si>
  <si>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</si>
  <si>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</si>
  <si>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</si>
  <si>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</si>
  <si>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</si>
  <si>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</si>
  <si>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</si>
  <si>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</si>
  <si>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</si>
  <si>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</si>
  <si>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</si>
  <si>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</si>
  <si>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</si>
  <si>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</si>
  <si>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</si>
  <si>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</si>
  <si>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</si>
  <si>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</si>
  <si>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</si>
  <si>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</si>
  <si>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</si>
  <si>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</si>
  <si>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</si>
  <si>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</si>
  <si>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</si>
  <si>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</si>
  <si>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</si>
  <si>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</si>
  <si>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</si>
  <si>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</si>
  <si>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</si>
  <si>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</si>
  <si>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</si>
  <si>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</si>
  <si>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</si>
  <si>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</si>
  <si>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</si>
  <si>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</si>
  <si>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</si>
  <si>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</si>
  <si>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</si>
  <si>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</si>
  <si>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</si>
  <si>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</si>
  <si>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</si>
  <si>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</si>
  <si>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</si>
  <si>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</si>
  <si>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</si>
  <si>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</si>
  <si>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</si>
  <si>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</si>
  <si>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</si>
  <si>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</si>
  <si>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</si>
  <si>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</si>
  <si>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</si>
  <si>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</si>
  <si>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</si>
  <si>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</si>
  <si>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</si>
  <si>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</si>
  <si>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</si>
  <si>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</si>
  <si>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</si>
  <si>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</si>
  <si>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</si>
  <si>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</si>
  <si>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</si>
  <si>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</si>
  <si>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</si>
  <si>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</si>
  <si>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</si>
  <si>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</si>
  <si>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</si>
  <si>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</si>
  <si>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</si>
  <si>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</si>
  <si>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</si>
  <si>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</si>
  <si>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</si>
  <si>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</si>
  <si>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</si>
  <si>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</si>
  <si>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</si>
  <si>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</si>
  <si>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</si>
  <si>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</si>
  <si>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</si>
  <si>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</si>
  <si>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</si>
  <si>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</si>
  <si>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</si>
  <si>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</si>
  <si>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</si>
  <si>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</si>
  <si>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</si>
  <si>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</si>
  <si>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</si>
  <si>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</si>
  <si>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</si>
  <si>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</si>
  <si>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</si>
  <si>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</si>
  <si>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</si>
  <si>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</si>
  <si>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</si>
  <si>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</si>
  <si>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</si>
  <si>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</si>
  <si>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</si>
  <si>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</si>
  <si>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</si>
  <si>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</si>
  <si>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</si>
  <si>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</si>
  <si>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</si>
  <si>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</si>
  <si>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</si>
  <si>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</si>
  <si>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</si>
  <si>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</si>
  <si>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</si>
  <si>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</si>
  <si>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</si>
  <si>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</si>
  <si>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</si>
  <si>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</si>
  <si>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</si>
  <si>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</si>
  <si>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</si>
  <si>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</si>
  <si>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</si>
  <si>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</si>
  <si>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</si>
  <si>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</si>
  <si>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</si>
  <si>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</si>
  <si>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</si>
  <si>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</si>
  <si>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</si>
  <si>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</si>
  <si>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</si>
  <si>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</si>
  <si>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</si>
  <si>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</si>
  <si>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</si>
  <si>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</si>
  <si>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</si>
  <si>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</si>
  <si>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</si>
  <si>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</si>
  <si>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</si>
  <si>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</si>
  <si>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</si>
  <si>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</si>
  <si>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</si>
  <si>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</si>
  <si>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</si>
  <si>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</si>
  <si>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</si>
  <si>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</si>
  <si>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</si>
  <si>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</si>
  <si>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</si>
  <si>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</si>
  <si>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</si>
  <si>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</si>
  <si>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</si>
  <si>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</si>
  <si>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</si>
  <si>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</si>
  <si>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</si>
  <si>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</si>
  <si>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</si>
  <si>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</si>
  <si>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</si>
  <si>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</si>
  <si>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</si>
  <si>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</si>
  <si>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</si>
  <si>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</si>
  <si>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</si>
  <si>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</si>
  <si>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</si>
  <si>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</si>
  <si>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</si>
  <si>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</si>
  <si>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</si>
  <si>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</si>
  <si>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</si>
  <si>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</si>
  <si>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</si>
  <si>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</si>
  <si>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</si>
  <si>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</si>
  <si>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</si>
  <si>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</si>
  <si>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</si>
  <si>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</si>
  <si>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</si>
  <si>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</si>
  <si>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</si>
  <si>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</si>
  <si>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</si>
  <si>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</si>
  <si>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</si>
  <si>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</si>
  <si>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</si>
  <si>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</si>
  <si>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</si>
  <si>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</si>
  <si>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</si>
  <si>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</si>
  <si>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</si>
  <si>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</si>
  <si>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</si>
  <si>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</si>
  <si>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</si>
  <si>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</si>
  <si>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</si>
  <si>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</si>
  <si>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</si>
  <si>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</si>
  <si>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</si>
  <si>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</si>
  <si>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</si>
  <si>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</si>
  <si>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</si>
  <si>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</si>
  <si>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</si>
  <si>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</si>
  <si>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</si>
  <si>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</si>
  <si>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</si>
  <si>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</si>
  <si>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</si>
  <si>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</si>
  <si>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</si>
  <si>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</si>
  <si>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</si>
  <si>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</si>
  <si>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</si>
  <si>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</si>
  <si>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</si>
  <si>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</si>
  <si>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</si>
  <si>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</si>
  <si>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</si>
  <si>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</si>
  <si>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</si>
  <si>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</si>
  <si>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</si>
  <si>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</si>
  <si>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</si>
  <si>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</si>
  <si>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</si>
  <si>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</si>
  <si>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</si>
  <si>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</si>
  <si>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</si>
  <si>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</si>
  <si>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</si>
  <si>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</si>
  <si>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</si>
  <si>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</si>
  <si>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</si>
  <si>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</si>
  <si>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</si>
  <si>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</si>
  <si>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</si>
  <si>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</si>
  <si>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</si>
  <si>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</si>
  <si>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</si>
  <si>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</si>
  <si>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</si>
  <si>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</si>
  <si>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</si>
  <si>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</si>
  <si>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</si>
  <si>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</si>
  <si>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</si>
  <si>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</si>
  <si>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</si>
  <si>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</si>
  <si>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</si>
  <si>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</si>
  <si>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</si>
  <si>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</si>
  <si>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</si>
  <si>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</si>
  <si>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</si>
  <si>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</si>
  <si>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</si>
  <si>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</si>
  <si>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</si>
  <si>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</si>
  <si>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</si>
  <si>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</si>
  <si>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</si>
  <si>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</si>
  <si>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</si>
  <si>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</si>
  <si>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</si>
  <si>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</si>
  <si>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</si>
  <si>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</si>
  <si>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</si>
  <si>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</si>
  <si>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</si>
  <si>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</si>
  <si>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</si>
  <si>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</si>
  <si>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</si>
  <si>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</si>
  <si>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</si>
  <si>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</si>
  <si>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</si>
  <si>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</si>
  <si>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</si>
  <si>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</si>
  <si>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</si>
  <si>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</si>
  <si>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</si>
  <si>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</si>
  <si>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</si>
  <si>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</si>
  <si>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</si>
  <si>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</si>
  <si>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</si>
  <si>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</si>
  <si>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</si>
  <si>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</si>
  <si>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</si>
  <si>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</si>
  <si>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</si>
  <si>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</si>
  <si>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</si>
  <si>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</si>
  <si>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</si>
  <si>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</si>
  <si>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</si>
  <si>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</si>
  <si>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</si>
  <si>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</si>
  <si>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</si>
  <si>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</si>
  <si>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</si>
  <si>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</si>
  <si>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</si>
  <si>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</si>
  <si>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</si>
  <si>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</si>
  <si>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</si>
  <si>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</si>
  <si>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</si>
  <si>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</si>
  <si>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</si>
  <si>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</si>
  <si>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</si>
  <si>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</si>
  <si>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</si>
  <si>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</si>
  <si>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</si>
  <si>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</si>
  <si>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</si>
  <si>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</si>
  <si>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</si>
  <si>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</si>
  <si>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</si>
  <si>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</si>
  <si>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</si>
  <si>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</si>
  <si>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</si>
  <si>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</si>
  <si>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</si>
  <si>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</si>
  <si>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</si>
  <si>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</si>
  <si>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</si>
  <si>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</si>
  <si>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</si>
  <si>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</si>
  <si>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</si>
  <si>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</si>
  <si>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</si>
  <si>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</si>
  <si>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</si>
  <si>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</si>
  <si>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</si>
  <si>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</si>
  <si>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</si>
  <si>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</si>
  <si>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</si>
  <si>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</si>
  <si>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</si>
  <si>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</si>
  <si>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</si>
  <si>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</si>
  <si>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</si>
  <si>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</si>
  <si>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</si>
  <si>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</si>
  <si>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</si>
  <si>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</si>
  <si>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</si>
  <si>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</si>
  <si>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</si>
  <si>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</si>
  <si>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</si>
  <si>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</si>
  <si>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</si>
  <si>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</si>
  <si>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</si>
  <si>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</si>
  <si>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</si>
  <si>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</si>
  <si>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</si>
  <si>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</si>
  <si>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</si>
  <si>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</si>
  <si>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</si>
  <si>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</si>
  <si>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</si>
  <si>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</si>
  <si>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</si>
  <si>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</si>
  <si>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</si>
  <si>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</si>
  <si>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</si>
  <si>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</si>
  <si>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</si>
  <si>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</si>
  <si>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</si>
  <si>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</si>
  <si>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</si>
  <si>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</si>
  <si>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</si>
  <si>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</si>
  <si>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</si>
  <si>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</si>
  <si>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</si>
  <si>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</si>
  <si>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</si>
  <si>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</si>
  <si>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</si>
  <si>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</si>
  <si>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</si>
  <si>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</si>
  <si>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</si>
  <si>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</si>
  <si>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</si>
  <si>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</si>
  <si>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</si>
  <si>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</si>
  <si>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</si>
  <si>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</si>
  <si>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</si>
  <si>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</si>
  <si>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</si>
  <si>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</si>
  <si>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</si>
  <si>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</si>
  <si>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</si>
  <si>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</si>
  <si>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</si>
  <si>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</si>
  <si>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</si>
  <si>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</si>
  <si>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</si>
  <si>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</si>
  <si>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</si>
  <si>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</si>
  <si>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</si>
  <si>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</si>
  <si>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</si>
  <si>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</si>
  <si>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</si>
  <si>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</si>
  <si>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</si>
  <si>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</si>
  <si>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</si>
  <si>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</si>
  <si>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</si>
  <si>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</si>
  <si>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</si>
  <si>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</si>
  <si>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</si>
  <si>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</si>
  <si>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</si>
  <si>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</si>
  <si>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</si>
  <si>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</si>
  <si>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</si>
  <si>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</si>
  <si>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</si>
  <si>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</si>
  <si>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</si>
  <si>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</si>
  <si>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</si>
  <si>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</si>
  <si>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</si>
  <si>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</si>
  <si>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</si>
  <si>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</si>
  <si>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</si>
  <si>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</si>
  <si>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</si>
  <si>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</si>
  <si>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</si>
  <si>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</si>
  <si>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</si>
  <si>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</si>
  <si>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</si>
  <si>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</si>
  <si>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</si>
  <si>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</si>
  <si>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</si>
  <si>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</si>
  <si>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</si>
  <si>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</si>
  <si>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</si>
  <si>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</si>
  <si>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</si>
  <si>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</si>
  <si>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</si>
  <si>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</si>
  <si>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</si>
  <si>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</si>
  <si>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</si>
  <si>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</si>
  <si>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</si>
  <si>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</si>
  <si>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</si>
  <si>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</si>
  <si>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</si>
  <si>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</si>
  <si>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</si>
  <si>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</si>
  <si>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</si>
  <si>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</si>
  <si>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</si>
  <si>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</si>
  <si>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</si>
  <si>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</si>
  <si>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</si>
  <si>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</si>
  <si>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</si>
  <si>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</si>
  <si>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</si>
  <si>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</si>
  <si>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</si>
  <si>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</si>
  <si>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</si>
  <si>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</si>
  <si>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</si>
  <si>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</si>
  <si>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</si>
  <si>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</si>
  <si>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</si>
  <si>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</si>
  <si>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</si>
  <si>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</si>
  <si>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</si>
  <si>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</si>
  <si>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</si>
  <si>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</si>
  <si>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</si>
  <si>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</si>
  <si>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</si>
  <si>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</si>
  <si>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</si>
  <si>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</si>
  <si>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</si>
  <si>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</si>
  <si>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</si>
  <si>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</si>
  <si>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</si>
  <si>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</si>
  <si>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</si>
  <si>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</si>
  <si>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</si>
  <si>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</si>
  <si>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</si>
  <si>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</si>
  <si>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</si>
  <si>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</si>
  <si>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</si>
  <si>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</si>
  <si>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</si>
  <si>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</si>
  <si>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</si>
  <si>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</si>
  <si>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</si>
  <si>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</si>
  <si>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</si>
  <si>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</si>
  <si>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</si>
  <si>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</si>
  <si>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</si>
  <si>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</si>
  <si>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</si>
  <si>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</si>
  <si>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</si>
  <si>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</si>
  <si>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</si>
  <si>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</si>
  <si>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</si>
  <si>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</si>
  <si>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</si>
  <si>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</si>
  <si>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</si>
  <si>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</si>
  <si>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</si>
  <si>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</si>
  <si>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</si>
  <si>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</si>
  <si>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</si>
  <si>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</si>
  <si>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</si>
  <si>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</si>
  <si>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</si>
  <si>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</si>
  <si>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</si>
  <si>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</si>
  <si>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</si>
  <si>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</si>
  <si>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</si>
  <si>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</si>
  <si>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</si>
  <si>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</si>
  <si>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</si>
  <si>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</si>
  <si>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</si>
  <si>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</si>
  <si>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</si>
  <si>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</si>
  <si>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</si>
  <si>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</si>
  <si>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</si>
  <si>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</si>
  <si>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</si>
  <si>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</si>
  <si>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</si>
  <si>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</si>
  <si>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</si>
  <si>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</si>
  <si>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</si>
  <si>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</si>
  <si>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</si>
  <si>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</si>
  <si>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</si>
  <si>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</si>
  <si>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</si>
  <si>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</si>
  <si>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</si>
  <si>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</si>
  <si>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</si>
  <si>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</si>
  <si>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</si>
  <si>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</si>
  <si>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</si>
  <si>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</si>
  <si>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</si>
  <si>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</si>
  <si>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</si>
  <si>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</si>
  <si>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</si>
  <si>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</si>
  <si>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</si>
  <si>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</si>
  <si>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</si>
  <si>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</si>
  <si>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</si>
  <si>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</si>
  <si>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</si>
  <si>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</si>
  <si>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</si>
  <si>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</si>
  <si>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</si>
  <si>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</si>
  <si>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</si>
  <si>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</si>
  <si>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</si>
  <si>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</si>
  <si>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</si>
  <si>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</si>
  <si>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</si>
  <si>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</si>
  <si>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</si>
  <si>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</si>
  <si>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</si>
  <si>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</si>
  <si>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</si>
  <si>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</si>
  <si>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</si>
  <si>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</si>
  <si>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</si>
  <si>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</si>
  <si>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</si>
  <si>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</si>
  <si>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</si>
  <si>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</si>
  <si>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</si>
  <si>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</si>
  <si>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</si>
  <si>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</si>
  <si>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</si>
  <si>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</si>
  <si>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</si>
  <si>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</si>
  <si>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</si>
  <si>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</si>
  <si>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</si>
  <si>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</si>
  <si>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</si>
  <si>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</si>
  <si>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</si>
  <si>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</si>
  <si>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</si>
  <si>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</si>
  <si>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</si>
  <si>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</si>
  <si>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</si>
  <si>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</si>
  <si>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</si>
  <si>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</si>
  <si>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</si>
  <si>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</si>
  <si>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</si>
  <si>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</si>
  <si>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</si>
  <si>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</si>
  <si>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</si>
  <si>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</si>
  <si>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</si>
  <si>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</si>
  <si>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</si>
  <si>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</si>
  <si>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</si>
  <si>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</si>
  <si>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</si>
  <si>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</si>
  <si>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</si>
  <si>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</si>
  <si>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</si>
  <si>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</si>
  <si>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</si>
  <si>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</si>
  <si>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</si>
  <si>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</si>
  <si>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</si>
  <si>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</si>
  <si>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</si>
  <si>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</si>
  <si>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</si>
  <si>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</si>
  <si>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</si>
  <si>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</si>
  <si>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</si>
  <si>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</si>
  <si>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</si>
  <si>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</si>
  <si>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</si>
  <si>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</si>
  <si>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</si>
  <si>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</si>
  <si>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</si>
  <si>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</si>
  <si>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</si>
  <si>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</si>
  <si>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</si>
  <si>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</si>
  <si>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</si>
  <si>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</si>
  <si>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</si>
  <si>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</si>
  <si>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</si>
  <si>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</si>
  <si>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</si>
  <si>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</si>
  <si>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</si>
  <si>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</si>
  <si>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</si>
  <si>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</si>
  <si>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</si>
  <si>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</si>
  <si>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</si>
  <si>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</si>
  <si>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</si>
  <si>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</si>
  <si>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</si>
  <si>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</si>
  <si>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</si>
  <si>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</si>
  <si>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</si>
  <si>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</si>
  <si>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</si>
  <si>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</si>
  <si>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</si>
  <si>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</si>
  <si>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</si>
  <si>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</si>
  <si>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</si>
  <si>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</si>
  <si>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</si>
  <si>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</si>
  <si>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</si>
  <si>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</si>
  <si>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</si>
  <si>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</si>
  <si>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</si>
  <si>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</si>
  <si>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</si>
  <si>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</si>
  <si>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</si>
  <si>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</si>
  <si>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</si>
  <si>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</si>
  <si>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</si>
  <si>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</si>
  <si>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</si>
  <si>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</si>
  <si>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</si>
  <si>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</si>
  <si>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</si>
  <si>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</si>
  <si>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</si>
  <si>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</si>
  <si>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</si>
  <si>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</si>
  <si>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</si>
  <si>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</si>
  <si>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</si>
  <si>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</si>
  <si>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</si>
  <si>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</si>
  <si>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</si>
  <si>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</si>
  <si>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</si>
  <si>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</si>
  <si>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</si>
  <si>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</si>
  <si>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</si>
  <si>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</si>
  <si>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</si>
  <si>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</si>
  <si>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</si>
  <si>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</si>
  <si>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</si>
  <si>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</si>
  <si>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</si>
  <si>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</si>
  <si>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</si>
  <si>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</si>
  <si>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</si>
  <si>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</si>
  <si>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</si>
  <si>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</si>
  <si>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</si>
  <si>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</si>
  <si>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</si>
  <si>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</si>
  <si>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</si>
  <si>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</si>
  <si>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</si>
  <si>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</si>
  <si>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</si>
  <si>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</si>
  <si>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</si>
  <si>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</si>
  <si>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</si>
  <si>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</si>
  <si>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</si>
  <si>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</si>
  <si>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</si>
  <si>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</si>
  <si>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</si>
  <si>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</si>
  <si>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</si>
  <si>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</si>
  <si>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</si>
  <si>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</si>
  <si>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</si>
  <si>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</si>
  <si>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</si>
  <si>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</si>
  <si>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</si>
  <si>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</si>
  <si>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</si>
  <si>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</si>
  <si>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</si>
  <si>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</si>
  <si>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</si>
  <si>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</si>
  <si>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</si>
  <si>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</si>
  <si>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</si>
  <si>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</si>
  <si>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</si>
  <si>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</si>
  <si>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</si>
  <si>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</si>
  <si>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</si>
  <si>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</si>
  <si>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</si>
  <si>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</si>
  <si>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</si>
  <si>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</si>
  <si>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</si>
  <si>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</si>
  <si>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</si>
  <si>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</si>
  <si>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</si>
  <si>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</si>
  <si>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</si>
  <si>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</si>
  <si>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</si>
  <si>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</si>
  <si>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</si>
  <si>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</si>
  <si>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</si>
  <si>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</si>
  <si>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</si>
  <si>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</si>
  <si>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</si>
  <si>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</si>
  <si>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</si>
  <si>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</si>
  <si>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</si>
  <si>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</si>
  <si>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</si>
  <si>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</si>
  <si>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</si>
  <si>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</si>
  <si>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</si>
  <si>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</si>
  <si>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</si>
  <si>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</si>
  <si>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</si>
  <si>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</si>
  <si>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</si>
  <si>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</si>
  <si>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</si>
  <si>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</si>
  <si>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</si>
  <si>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</si>
  <si>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</si>
  <si>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</si>
  <si>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</si>
  <si>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</si>
  <si>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</si>
  <si>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</si>
  <si>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</si>
  <si>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</si>
  <si>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</si>
  <si>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</si>
  <si>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</si>
  <si>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</si>
  <si>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</si>
  <si>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</si>
  <si>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</si>
  <si>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</si>
  <si>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</si>
  <si>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</si>
  <si>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</si>
  <si>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</si>
  <si>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</si>
  <si>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</si>
  <si>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</si>
  <si>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</si>
  <si>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</si>
  <si>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</si>
  <si>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</si>
  <si>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</si>
  <si>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</si>
  <si>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</si>
  <si>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</si>
  <si>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</si>
  <si>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</si>
  <si>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</si>
  <si>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</si>
  <si>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</si>
  <si>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</si>
  <si>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</si>
  <si>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</si>
  <si>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</si>
  <si>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</si>
  <si>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</si>
  <si>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</si>
  <si>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</si>
  <si>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</si>
  <si>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</si>
  <si>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</si>
  <si>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</si>
  <si>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</si>
  <si>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</si>
  <si>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</si>
  <si>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</si>
  <si>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</si>
  <si>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</si>
  <si>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</si>
  <si>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</si>
  <si>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</si>
  <si>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</si>
  <si>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</si>
  <si>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</si>
  <si>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</si>
  <si>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</si>
  <si>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</si>
  <si>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</si>
  <si>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</si>
  <si>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</si>
  <si>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</si>
  <si>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</si>
  <si>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</si>
  <si>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</si>
  <si>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</si>
  <si>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</si>
  <si>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</si>
  <si>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</si>
  <si>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</si>
  <si>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</si>
  <si>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</si>
  <si>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</si>
  <si>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</si>
  <si>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</si>
  <si>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</si>
  <si>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</si>
  <si>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</si>
  <si>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</si>
  <si>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</si>
  <si>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</si>
  <si>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</si>
  <si>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</si>
  <si>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</si>
  <si>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</si>
  <si>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</si>
  <si>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</si>
  <si>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</si>
  <si>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</si>
  <si>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</si>
  <si>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</si>
  <si>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</si>
  <si>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</si>
  <si>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</si>
  <si>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</si>
  <si>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</si>
  <si>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</si>
  <si>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</si>
  <si>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</si>
  <si>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</si>
  <si>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</si>
  <si>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</si>
  <si>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</si>
  <si>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</si>
  <si>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</si>
  <si>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</si>
  <si>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</si>
  <si>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</si>
  <si>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</si>
  <si>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</si>
  <si>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</si>
  <si>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</si>
  <si>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</si>
  <si>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</si>
  <si>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</si>
  <si>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</si>
  <si>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</si>
  <si>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</si>
  <si>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</si>
  <si>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</si>
  <si>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</si>
  <si>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</si>
  <si>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</si>
  <si>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</si>
  <si>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</si>
  <si>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</si>
  <si>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</si>
  <si>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</si>
  <si>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</si>
  <si>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</si>
  <si>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</si>
  <si>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</si>
  <si>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</si>
  <si>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</si>
  <si>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</si>
  <si>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</si>
  <si>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</si>
  <si>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</si>
  <si>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</si>
  <si>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</si>
  <si>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</si>
  <si>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</si>
  <si>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</si>
  <si>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</si>
  <si>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</si>
  <si>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</si>
  <si>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</si>
  <si>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</si>
  <si>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</si>
  <si>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</si>
  <si>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</si>
  <si>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</si>
  <si>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</si>
  <si>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</si>
  <si>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</si>
  <si>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</si>
  <si>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</si>
  <si>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</si>
  <si>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</si>
  <si>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</si>
  <si>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</si>
  <si>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</si>
  <si>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</si>
  <si>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</si>
  <si>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</si>
  <si>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</si>
  <si>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</si>
  <si>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</si>
  <si>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</si>
  <si>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</si>
  <si>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</si>
  <si>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</si>
  <si>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</si>
  <si>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</si>
  <si>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</si>
  <si>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</si>
  <si>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</si>
  <si>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</si>
  <si>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</si>
  <si>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</si>
  <si>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</si>
  <si>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</si>
  <si>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</si>
  <si>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</si>
  <si>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</si>
  <si>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</si>
  <si>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</si>
  <si>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</si>
  <si>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</si>
  <si>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</si>
  <si>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</si>
  <si>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</si>
  <si>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</si>
  <si>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</si>
  <si>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</si>
  <si>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</si>
  <si>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</si>
  <si>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</si>
  <si>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</si>
  <si>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</si>
  <si>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</si>
  <si>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</si>
  <si>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</si>
  <si>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</si>
  <si>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</si>
  <si>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</si>
  <si>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</si>
  <si>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</si>
  <si>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</si>
  <si>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</si>
  <si>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</si>
  <si>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</si>
  <si>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</si>
  <si>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</si>
  <si>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</si>
  <si>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</si>
  <si>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</si>
  <si>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</si>
  <si>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</si>
  <si>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</si>
  <si>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</si>
  <si>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</si>
  <si>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</si>
  <si>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</si>
  <si>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</si>
  <si>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</si>
  <si>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</si>
  <si>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</si>
  <si>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</si>
  <si>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</si>
  <si>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</si>
  <si>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</si>
  <si>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</si>
  <si>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</si>
  <si>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</si>
  <si>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</si>
  <si>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</si>
  <si>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</si>
  <si>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</si>
  <si>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</si>
  <si>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</si>
  <si>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</si>
  <si>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</si>
  <si>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</si>
  <si>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</si>
  <si>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</si>
  <si>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</si>
  <si>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</si>
  <si>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</si>
  <si>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</si>
  <si>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</si>
  <si>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</si>
  <si>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</si>
  <si>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</si>
  <si>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</si>
  <si>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</si>
  <si>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</si>
  <si>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</si>
  <si>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</si>
  <si>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</si>
  <si>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</si>
  <si>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</si>
  <si>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</si>
  <si>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</si>
  <si>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</si>
  <si>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</si>
  <si>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</si>
  <si>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</si>
  <si>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</si>
  <si>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</si>
  <si>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</si>
  <si>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</si>
  <si>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</si>
  <si>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</si>
  <si>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</si>
  <si>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</si>
  <si>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</si>
  <si>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</si>
  <si>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</si>
  <si>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</si>
  <si>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</si>
  <si>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</si>
  <si>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</si>
  <si>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</si>
  <si>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</si>
  <si>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</si>
  <si>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</si>
  <si>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</si>
  <si>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</si>
  <si>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</si>
  <si>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</si>
  <si>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</si>
  <si>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</si>
  <si>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</si>
  <si>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</si>
  <si>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</si>
  <si>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</si>
  <si>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</si>
  <si>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</si>
  <si>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</si>
  <si>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</si>
  <si>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</si>
  <si>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</si>
  <si>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</si>
  <si>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</si>
  <si>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</si>
  <si>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</si>
  <si>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</si>
  <si>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</si>
  <si>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</si>
  <si>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</si>
  <si>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</si>
  <si>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</si>
  <si>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</si>
  <si>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</si>
  <si>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</si>
  <si>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</si>
  <si>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</si>
  <si>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</si>
  <si>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</si>
  <si>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</si>
  <si>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</si>
  <si>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</si>
  <si>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</si>
  <si>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</si>
  <si>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</si>
  <si>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</si>
  <si>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</si>
  <si>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</si>
  <si>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</si>
  <si>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</si>
  <si>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</si>
  <si>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</si>
  <si>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</si>
  <si>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</si>
  <si>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</si>
  <si>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</si>
  <si>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</si>
  <si>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</si>
  <si>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</si>
  <si>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</si>
  <si>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</si>
  <si>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</si>
  <si>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</si>
  <si>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</si>
  <si>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</si>
  <si>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</si>
  <si>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</si>
  <si>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</si>
  <si>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</si>
  <si>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</si>
  <si>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</si>
  <si>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</si>
  <si>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</si>
  <si>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</si>
  <si>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</si>
  <si>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</si>
  <si>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</si>
  <si>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</si>
  <si>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</si>
  <si>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</si>
  <si>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</si>
  <si>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</si>
  <si>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</si>
  <si>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</si>
  <si>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</si>
  <si>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</si>
  <si>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</si>
  <si>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</si>
  <si>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</si>
  <si>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</si>
  <si>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</si>
  <si>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</si>
  <si>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</si>
  <si>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</si>
  <si>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</si>
  <si>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</si>
  <si>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</si>
  <si>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</si>
  <si>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</si>
  <si>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</si>
  <si>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</si>
  <si>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</si>
  <si>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</si>
  <si>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</si>
  <si>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</si>
  <si>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</si>
  <si>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</si>
  <si>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</si>
  <si>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</si>
  <si>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</si>
  <si>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</si>
  <si>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</si>
  <si>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</si>
  <si>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</si>
  <si>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</si>
  <si>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</si>
  <si>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</si>
  <si>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</si>
  <si>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</si>
  <si>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</si>
  <si>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</si>
  <si>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</si>
  <si>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</si>
  <si>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</si>
  <si>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</si>
  <si>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</si>
  <si>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</si>
  <si>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</si>
  <si>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</si>
  <si>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</si>
  <si>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</si>
  <si>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</si>
  <si>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</si>
  <si>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</si>
  <si>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</si>
  <si>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</si>
  <si>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</si>
  <si>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</si>
  <si>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</si>
  <si>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</si>
  <si>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</si>
  <si>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</si>
  <si>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</si>
  <si>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</si>
  <si>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</si>
  <si>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</si>
  <si>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</si>
  <si>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</si>
  <si>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</si>
  <si>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</si>
  <si>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</si>
  <si>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</si>
  <si>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</si>
  <si>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</si>
  <si>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</si>
  <si>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</si>
  <si>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</si>
  <si>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</si>
  <si>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</si>
  <si>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</si>
  <si>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</si>
  <si>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</si>
  <si>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</si>
  <si>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</si>
  <si>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</si>
  <si>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</si>
  <si>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</si>
  <si>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</si>
  <si>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</si>
  <si>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</si>
  <si>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</si>
  <si>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</si>
  <si>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</si>
  <si>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</si>
  <si>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</si>
  <si>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</si>
  <si>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</si>
  <si>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</si>
  <si>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</si>
  <si>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</si>
  <si>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</si>
  <si>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</si>
  <si>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</si>
  <si>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</si>
  <si>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</si>
  <si>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</si>
  <si>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</si>
  <si>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</si>
  <si>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</si>
  <si>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</si>
  <si>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</si>
  <si>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</si>
  <si>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</si>
  <si>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</si>
  <si>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</si>
  <si>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</si>
  <si>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</si>
  <si>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</si>
  <si>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</si>
  <si>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</si>
  <si>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</si>
  <si>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</si>
  <si>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</si>
  <si>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</si>
  <si>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</si>
  <si>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</si>
  <si>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</si>
  <si>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</si>
  <si>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</si>
  <si>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</si>
  <si>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</si>
  <si>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</si>
  <si>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</si>
  <si>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</si>
  <si>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</si>
  <si>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</si>
  <si>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</si>
  <si>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</si>
  <si>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</si>
  <si>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</si>
  <si>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</si>
  <si>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</si>
  <si>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</si>
  <si>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</si>
  <si>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</si>
  <si>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</si>
  <si>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</si>
  <si>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</si>
  <si>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</si>
  <si>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</si>
  <si>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</si>
  <si>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</si>
  <si>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</si>
  <si>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</si>
  <si>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</si>
  <si>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</si>
  <si>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</si>
  <si>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</si>
  <si>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</si>
  <si>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</si>
  <si>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</si>
  <si>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</si>
  <si>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</si>
  <si>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</si>
  <si>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</si>
  <si>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</si>
  <si>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</si>
  <si>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</si>
  <si>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</si>
  <si>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</si>
  <si>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</si>
  <si>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</si>
  <si>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</si>
  <si>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</si>
  <si>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</si>
  <si>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</si>
  <si>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</si>
  <si>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</si>
  <si>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</si>
  <si>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</si>
  <si>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</si>
  <si>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</si>
  <si>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</si>
  <si>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</si>
  <si>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</si>
  <si>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</si>
  <si>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</si>
  <si>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</si>
  <si>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</si>
  <si>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</si>
  <si>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</si>
  <si>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</si>
  <si>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</si>
  <si>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</si>
  <si>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</si>
  <si>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</si>
  <si>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</si>
  <si>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</si>
  <si>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</si>
  <si>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</si>
  <si>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</si>
  <si>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</si>
  <si>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</si>
  <si>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</si>
  <si>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</si>
  <si>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</si>
  <si>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</si>
  <si>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</si>
  <si>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</si>
  <si>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</si>
  <si>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</si>
  <si>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</si>
  <si>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</si>
  <si>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</si>
  <si>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</si>
  <si>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</si>
  <si>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</si>
  <si>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</si>
  <si>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</si>
  <si>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</si>
  <si>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</si>
  <si>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</si>
  <si>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</si>
  <si>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</si>
  <si>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</si>
  <si>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</si>
  <si>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</si>
  <si>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</si>
  <si>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</si>
  <si>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</si>
  <si>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</si>
  <si>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</si>
  <si>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</si>
  <si>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</si>
  <si>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</si>
  <si>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</si>
  <si>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</si>
  <si>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</si>
  <si>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</si>
  <si>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</si>
  <si>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</si>
  <si>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</si>
  <si>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</si>
  <si>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</si>
  <si>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</si>
  <si>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</si>
  <si>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</si>
  <si>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</si>
  <si>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</si>
  <si>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</si>
  <si>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</si>
  <si>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</si>
  <si>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</si>
  <si>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</si>
  <si>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</si>
  <si>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</si>
  <si>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</si>
  <si>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</si>
  <si>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</si>
  <si>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</si>
  <si>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</si>
  <si>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</si>
  <si>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</si>
  <si>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</si>
  <si>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</si>
  <si>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</si>
  <si>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</si>
  <si>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</si>
  <si>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</si>
  <si>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</si>
  <si>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</si>
  <si>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</si>
  <si>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</si>
  <si>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</si>
  <si>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</si>
  <si>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</si>
  <si>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</si>
  <si>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</si>
  <si>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</si>
  <si>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</si>
  <si>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</si>
  <si>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</si>
  <si>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</si>
  <si>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</si>
  <si>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</si>
  <si>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</si>
  <si>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</si>
  <si>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</si>
  <si>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</si>
  <si>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</si>
  <si>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</si>
  <si>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</si>
  <si>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</si>
  <si>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</si>
  <si>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</si>
  <si>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</si>
  <si>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</si>
  <si>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</si>
  <si>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</si>
  <si>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</si>
  <si>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</si>
  <si>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</si>
  <si>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</si>
  <si>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</si>
  <si>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</si>
  <si>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</si>
  <si>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</si>
  <si>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</si>
  <si>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</si>
  <si>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</si>
  <si>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</si>
  <si>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</si>
  <si>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</si>
  <si>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</si>
  <si>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</si>
  <si>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</si>
  <si>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</si>
  <si>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</si>
  <si>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</si>
  <si>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</si>
  <si>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</si>
  <si>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</si>
  <si>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</si>
  <si>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</si>
  <si>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</si>
  <si>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</si>
  <si>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</si>
  <si>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</si>
  <si>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</si>
  <si>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</si>
  <si>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</si>
  <si>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</si>
  <si>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</si>
  <si>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</si>
  <si>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</si>
  <si>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</si>
  <si>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</si>
  <si>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</si>
  <si>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</si>
  <si>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</si>
  <si>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</si>
  <si>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</si>
  <si>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</si>
  <si>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</si>
  <si>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</si>
  <si>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</si>
  <si>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</si>
  <si>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</si>
  <si>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</si>
  <si>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</si>
  <si>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</si>
  <si>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</si>
  <si>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</si>
  <si>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</si>
  <si>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</si>
  <si>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</si>
  <si>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</si>
  <si>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</si>
  <si>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</si>
  <si>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</si>
  <si>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</si>
  <si>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</si>
  <si>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</si>
  <si>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</si>
  <si>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</si>
  <si>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</si>
  <si>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</si>
  <si>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</si>
  <si>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</si>
  <si>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</si>
  <si>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</si>
  <si>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</si>
  <si>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</si>
  <si>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</si>
  <si>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</si>
  <si>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</si>
  <si>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</si>
  <si>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</si>
  <si>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</si>
  <si>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</si>
  <si>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</si>
  <si>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</si>
  <si>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</si>
  <si>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</si>
  <si>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</si>
  <si>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</si>
  <si>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</si>
  <si>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</si>
  <si>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</si>
  <si>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</si>
  <si>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</si>
  <si>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</si>
  <si>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</si>
  <si>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</si>
  <si>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</si>
  <si>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</si>
  <si>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</si>
  <si>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</si>
  <si>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</si>
  <si>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</si>
  <si>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</si>
  <si>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</si>
  <si>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</si>
  <si>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</si>
  <si>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</si>
  <si>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</si>
  <si>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</si>
  <si>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</si>
  <si>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</si>
  <si>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</si>
  <si>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</si>
  <si>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</si>
  <si>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</si>
  <si>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</si>
  <si>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</si>
  <si>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</si>
  <si>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</si>
  <si>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</si>
  <si>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</si>
  <si>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</si>
  <si>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</si>
  <si>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</si>
  <si>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</si>
  <si>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</si>
  <si>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</si>
  <si>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</si>
  <si>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</si>
  <si>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</si>
  <si>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</si>
  <si>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</si>
  <si>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</si>
  <si>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</si>
  <si>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</si>
  <si>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</si>
  <si>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</si>
  <si>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</si>
  <si>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</si>
  <si>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</si>
  <si>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</si>
  <si>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</si>
  <si>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</si>
  <si>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</si>
  <si>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</si>
  <si>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</si>
  <si>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</si>
  <si>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</si>
  <si>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</si>
  <si>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</si>
  <si>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</si>
  <si>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</si>
  <si>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</si>
  <si>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</si>
  <si>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</si>
  <si>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</si>
  <si>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</si>
  <si>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</si>
  <si>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</si>
  <si>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</si>
  <si>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</si>
  <si>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</si>
  <si>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</si>
  <si>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</si>
  <si>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</si>
  <si>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</si>
  <si>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</si>
  <si>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</si>
  <si>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</si>
  <si>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</si>
  <si>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</si>
  <si>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</si>
  <si>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</si>
  <si>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</si>
  <si>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</si>
  <si>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</si>
  <si>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</si>
  <si>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</si>
  <si>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</si>
  <si>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</si>
  <si>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</si>
  <si>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</si>
  <si>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</si>
  <si>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</si>
  <si>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</si>
  <si>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</si>
  <si>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</si>
  <si>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</si>
  <si>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</si>
  <si>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</si>
  <si>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</si>
  <si>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</si>
  <si>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</si>
  <si>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</si>
  <si>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</si>
  <si>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</si>
  <si>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</si>
  <si>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</si>
  <si>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</si>
  <si>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</si>
  <si>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</si>
  <si>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</si>
  <si>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</si>
  <si>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</si>
  <si>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</si>
  <si>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</si>
  <si>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</si>
  <si>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</si>
  <si>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</si>
  <si>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</si>
  <si>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</si>
  <si>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</si>
  <si>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</si>
  <si>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</si>
  <si>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</si>
  <si>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</si>
  <si>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</si>
  <si>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</si>
  <si>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</si>
  <si>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</si>
  <si>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</si>
  <si>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</si>
  <si>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</si>
  <si>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</si>
  <si>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</si>
  <si>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</si>
  <si>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</si>
  <si>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</si>
  <si>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</si>
  <si>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</si>
  <si>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</si>
  <si>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</si>
  <si>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</si>
  <si>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</si>
  <si>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</si>
  <si>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</si>
  <si>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</si>
  <si>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</si>
  <si>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</si>
  <si>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</si>
  <si>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</si>
  <si>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</si>
  <si>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</si>
  <si>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</si>
  <si>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</si>
  <si>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</si>
  <si>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</si>
  <si>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</si>
  <si>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</si>
  <si>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</si>
  <si>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</si>
  <si>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</si>
  <si>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</si>
  <si>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</si>
  <si>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</si>
  <si>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</si>
  <si>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</si>
  <si>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</si>
  <si>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</si>
  <si>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</si>
  <si>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</si>
  <si>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</si>
  <si>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</si>
  <si>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</si>
  <si>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</si>
  <si>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</si>
  <si>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</si>
  <si>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</si>
  <si>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</si>
  <si>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</si>
  <si>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</si>
  <si>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</si>
  <si>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</si>
  <si>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</si>
  <si>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</si>
  <si>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</si>
  <si>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</si>
  <si>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</si>
  <si>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</si>
  <si>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</si>
  <si>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</si>
  <si>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</si>
  <si>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</si>
  <si>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</si>
  <si>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</si>
  <si>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</si>
  <si>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</si>
  <si>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</si>
  <si>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</si>
  <si>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</si>
  <si>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</si>
  <si>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</si>
  <si>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</si>
  <si>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</si>
  <si>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</si>
  <si>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</si>
  <si>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</si>
  <si>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</si>
  <si>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</si>
  <si>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</si>
  <si>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</si>
  <si>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</si>
  <si>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</si>
  <si>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</si>
  <si>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</si>
  <si>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</si>
  <si>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</si>
  <si>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</si>
  <si>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</si>
  <si>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</si>
  <si>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</si>
  <si>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</si>
  <si>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</si>
  <si>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</si>
  <si>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</si>
  <si>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</si>
  <si>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</si>
  <si>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</si>
  <si>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</si>
  <si>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</si>
  <si>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</si>
  <si>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</si>
  <si>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</si>
  <si>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</si>
  <si>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</si>
  <si>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</si>
  <si>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</si>
  <si>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</si>
  <si>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</si>
  <si>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</si>
  <si>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</si>
  <si>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</si>
  <si>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</si>
  <si>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</si>
  <si>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</si>
  <si>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</si>
  <si>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</si>
  <si>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</si>
  <si>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</si>
  <si>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</si>
  <si>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</si>
  <si>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</si>
  <si>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</si>
  <si>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</si>
  <si>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</si>
  <si>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</si>
  <si>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</si>
  <si>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</si>
  <si>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</si>
  <si>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</si>
  <si>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</si>
  <si>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</si>
  <si>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</si>
  <si>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</si>
  <si>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</si>
  <si>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</si>
  <si>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</si>
  <si>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</si>
  <si>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</si>
  <si>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</si>
  <si>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</si>
  <si>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</si>
  <si>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</si>
  <si>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</si>
  <si>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</si>
  <si>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</si>
  <si>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</si>
  <si>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</si>
  <si>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</si>
  <si>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</si>
  <si>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</si>
  <si>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</si>
  <si>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</si>
  <si>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</si>
  <si>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</si>
  <si>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</si>
  <si>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</si>
  <si>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</si>
  <si>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</si>
  <si>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</si>
  <si>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</si>
  <si>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</si>
  <si>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</si>
  <si>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</si>
  <si>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</si>
  <si>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</si>
  <si>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</si>
  <si>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</si>
  <si>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</si>
  <si>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</si>
  <si>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</si>
  <si>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</si>
  <si>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</si>
  <si>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</si>
  <si>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</si>
  <si>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</si>
  <si>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</si>
  <si>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</si>
  <si>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</si>
  <si>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</si>
  <si>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</si>
  <si>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</si>
  <si>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</si>
  <si>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</si>
  <si>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</si>
  <si>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</si>
  <si>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</si>
  <si>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</si>
  <si>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</si>
  <si>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</si>
  <si>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</si>
  <si>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</si>
  <si>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</si>
  <si>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</si>
  <si>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</si>
  <si>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</si>
  <si>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</si>
  <si>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</si>
  <si>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</si>
  <si>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</si>
  <si>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</si>
  <si>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</si>
  <si>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</si>
  <si>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</si>
  <si>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</si>
  <si>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</si>
  <si>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</si>
  <si>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</si>
  <si>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</si>
  <si>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</si>
  <si>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</si>
  <si>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</si>
  <si>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</si>
  <si>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</si>
  <si>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</si>
  <si>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</si>
  <si>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</si>
  <si>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</si>
  <si>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</si>
  <si>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</si>
  <si>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</si>
  <si>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</si>
  <si>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</si>
  <si>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</si>
  <si>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</si>
  <si>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</si>
  <si>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</si>
  <si>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</si>
  <si>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</si>
  <si>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</si>
  <si>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</si>
  <si>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</si>
  <si>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</si>
  <si>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</si>
  <si>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</si>
  <si>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</si>
  <si>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</si>
  <si>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</si>
  <si>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</si>
  <si>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</si>
  <si>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</si>
  <si>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</si>
  <si>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</si>
  <si>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</si>
  <si>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</si>
  <si>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</si>
  <si>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</si>
  <si>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</si>
  <si>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</si>
  <si>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</si>
  <si>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</si>
  <si>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</si>
  <si>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</si>
  <si>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</si>
  <si>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</si>
  <si>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</si>
  <si>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</si>
  <si>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</si>
  <si>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</si>
  <si>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</si>
  <si>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</si>
  <si>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</si>
  <si>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</si>
  <si>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</si>
  <si>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</si>
  <si>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</si>
  <si>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</si>
  <si>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</si>
  <si>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</si>
  <si>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</si>
  <si>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</si>
  <si>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</si>
  <si>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</si>
  <si>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</si>
  <si>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</si>
  <si>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</si>
  <si>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</si>
  <si>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</si>
  <si>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</si>
  <si>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</si>
  <si>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</si>
  <si>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</si>
  <si>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</si>
  <si>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</si>
  <si>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</si>
  <si>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</si>
  <si>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</si>
  <si>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</si>
  <si>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</si>
  <si>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</si>
  <si>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</si>
  <si>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</si>
  <si>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</si>
  <si>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</si>
  <si>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</si>
  <si>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</si>
  <si>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</si>
  <si>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</si>
  <si>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</si>
  <si>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</si>
  <si>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</si>
  <si>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</si>
  <si>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</si>
  <si>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</si>
  <si>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</si>
  <si>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</si>
  <si>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</si>
  <si>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</si>
  <si>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</si>
  <si>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</si>
  <si>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</si>
  <si>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</si>
  <si>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</si>
  <si>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</si>
  <si>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</si>
  <si>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</si>
  <si>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</si>
  <si>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</si>
  <si>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</si>
  <si>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</si>
  <si>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</si>
  <si>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</si>
  <si>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</si>
  <si>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</si>
  <si>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</si>
  <si>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</si>
  <si>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</si>
  <si>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</si>
  <si>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</si>
  <si>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</si>
  <si>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</si>
  <si>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</si>
  <si>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</si>
  <si>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</si>
  <si>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</si>
  <si>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</si>
  <si>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</si>
  <si>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</si>
  <si>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</si>
  <si>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</si>
  <si>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</si>
  <si>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</si>
  <si>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</si>
  <si>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</si>
  <si>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</si>
  <si>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</si>
  <si>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</si>
  <si>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</si>
  <si>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</si>
  <si>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</si>
  <si>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</si>
  <si>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</si>
  <si>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</si>
  <si>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</si>
  <si>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</si>
  <si>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</si>
  <si>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</si>
  <si>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</si>
  <si>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</si>
  <si>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</si>
  <si>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</si>
  <si>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</si>
  <si>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</si>
  <si>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</si>
  <si>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</si>
  <si>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</si>
  <si>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</si>
  <si>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</si>
  <si>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</si>
  <si>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</si>
  <si>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</si>
  <si>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</si>
  <si>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</si>
  <si>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</si>
  <si>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</si>
  <si>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</si>
  <si>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</si>
  <si>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</si>
  <si>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</si>
  <si>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</si>
  <si>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</si>
  <si>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</si>
  <si>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</si>
  <si>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</si>
  <si>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</si>
  <si>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</si>
  <si>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</si>
  <si>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</si>
  <si>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</si>
  <si>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</si>
  <si>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</si>
  <si>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</si>
  <si>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</si>
  <si>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</si>
  <si>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</si>
  <si>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</si>
  <si>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</si>
  <si>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</si>
  <si>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</si>
  <si>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</si>
  <si>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</si>
  <si>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</si>
  <si>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</si>
  <si>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</si>
  <si>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</si>
  <si>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</si>
  <si>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</si>
  <si>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</si>
  <si>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</si>
  <si>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</si>
  <si>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</si>
  <si>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</si>
  <si>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</si>
  <si>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</si>
  <si>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</si>
  <si>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</si>
  <si>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</si>
  <si>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</si>
  <si>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</si>
  <si>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</si>
  <si>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</si>
  <si>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</si>
  <si>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</si>
  <si>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</si>
  <si>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</si>
  <si>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</si>
  <si>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</si>
  <si>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</si>
  <si>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</si>
  <si>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</si>
  <si>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</si>
  <si>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</si>
  <si>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</si>
  <si>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</si>
  <si>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</si>
  <si>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</si>
  <si>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</si>
  <si>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</si>
  <si>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</si>
  <si>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</si>
  <si>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</si>
  <si>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</si>
  <si>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</si>
  <si>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</si>
  <si>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</si>
  <si>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</si>
  <si>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</si>
  <si>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</si>
  <si>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</si>
  <si>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</si>
  <si>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</si>
  <si>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</si>
  <si>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</si>
  <si>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</si>
  <si>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</si>
  <si>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</si>
  <si>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</si>
  <si>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</si>
  <si>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</si>
  <si>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</si>
  <si>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</si>
  <si>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</si>
  <si>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</si>
  <si>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</si>
  <si>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</si>
  <si>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</si>
  <si>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</si>
  <si>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</si>
  <si>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</si>
  <si>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</si>
  <si>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</si>
  <si>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</si>
  <si>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</si>
  <si>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</si>
  <si>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</si>
  <si>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</si>
  <si>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</si>
  <si>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</si>
  <si>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</si>
  <si>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</si>
  <si>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</si>
  <si>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</si>
  <si>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</si>
  <si>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</si>
  <si>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</si>
  <si>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</si>
  <si>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</si>
  <si>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</si>
  <si>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</si>
  <si>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</si>
  <si>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</si>
  <si>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</si>
  <si>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</si>
  <si>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</si>
  <si>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</si>
  <si>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</si>
  <si>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</si>
  <si>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</si>
  <si>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</si>
  <si>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</si>
  <si>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</si>
  <si>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</si>
  <si>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</si>
  <si>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</si>
  <si>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</si>
  <si>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</si>
  <si>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</si>
  <si>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</si>
  <si>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</si>
  <si>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</si>
  <si>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</si>
  <si>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</si>
  <si>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</si>
  <si>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</si>
  <si>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</si>
  <si>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</si>
  <si>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</si>
  <si>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</si>
  <si>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</si>
  <si>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</si>
  <si>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</si>
  <si>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</si>
  <si>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</si>
  <si>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</si>
  <si>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</si>
  <si>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</si>
  <si>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</si>
  <si>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</si>
  <si>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</si>
  <si>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</si>
  <si>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</si>
  <si>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</si>
  <si>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</si>
  <si>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</si>
  <si>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</si>
  <si>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</si>
  <si>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</si>
  <si>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</si>
  <si>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</si>
  <si>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</si>
  <si>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</si>
  <si>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</si>
  <si>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</si>
  <si>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</si>
  <si>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</si>
  <si>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</si>
  <si>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</si>
  <si>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</si>
  <si>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</si>
  <si>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</si>
  <si>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</si>
  <si>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</si>
  <si>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</si>
  <si>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</si>
  <si>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</si>
  <si>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</si>
  <si>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</si>
  <si>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</si>
  <si>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</si>
  <si>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</si>
  <si>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</si>
  <si>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</si>
  <si>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</si>
  <si>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</si>
  <si>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</si>
  <si>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</si>
  <si>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</si>
  <si>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</si>
  <si>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</si>
  <si>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</si>
  <si>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</si>
  <si>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</si>
  <si>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</si>
  <si>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</si>
  <si>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</si>
  <si>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</si>
  <si>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</si>
  <si>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</si>
  <si>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</si>
  <si>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</si>
  <si>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 Instituto Colombiano de Bienestar Familiar – ICBF</t>
  </si>
  <si>
    <t>0323-2018</t>
  </si>
  <si>
    <t>0211-2019</t>
  </si>
  <si>
    <t>0350-2018</t>
  </si>
  <si>
    <t>PRESTAR EL SERVICIO DE EDUCACIÓN INICIAL EN EL MARCO DE LA ATENCIÓN INTEGRAL A
MUJERES GESTANTES,NIÑAS Y NIÑOS MENORES DE 5 AÑOS, O HASTA SU INGRESO AL
GRADO DE TRANSICIÓN, EN CONFORMIDAD CON LOS MANUALES OPERATIVOS DE LAS
MODALIDADES Y LAS DIRECTRICES ESTABLECIDAS POR EL ICBF, EN ARMONIA CON LA
POLÍTICA DE ESTADO PARA EL DESARROLLO INTEGRAL DE LA PRIMERA INFANCIA DE CERO
A SIEMPRE EN EL SERVICIO DESARROLLO INFANTIL EN MEDIO FAMILIAR Y CENTRO DE
DESARROLLO INFANTIL.</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</si>
  <si>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</si>
  <si>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0215-2020</t>
  </si>
  <si>
    <t>70-0140-2020</t>
  </si>
  <si>
    <t>70-0128-2020</t>
  </si>
  <si>
    <t>70-0115-2020</t>
  </si>
  <si>
    <t>70-0113-2020</t>
  </si>
  <si>
    <t>70-0104-2020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</si>
  <si>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</si>
  <si>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</si>
  <si>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ALEXANDER ENRIQUE SANES MENDEZ</t>
  </si>
  <si>
    <t xml:space="preserve">ALEXANDER ENRIQUE SANES MENDEZ </t>
  </si>
  <si>
    <t>CL2A 24A - 40 BARRIO INCORA PUERTA ROJA</t>
  </si>
  <si>
    <t>3008045546</t>
  </si>
  <si>
    <t>faudeco@hotmiail.com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</si>
  <si>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</si>
  <si>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2021-13-10000322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</si>
</sst>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1" zoomScale="85" zoomScaleNormal="85" zoomScaleSheetLayoutView="40" zoomScalePageLayoutView="40" workbookViewId="0">
      <selection activeCell="B25" sqref="B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2696</v>
      </c>
      <c r="D15" s="35"/>
      <c r="E15" s="35"/>
      <c r="F15" s="5"/>
      <c r="G15" s="32" t="s">
        <v>1168</v>
      </c>
      <c r="H15" s="103" t="s">
        <v>208</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823004098</v>
      </c>
      <c r="C20" s="5"/>
      <c r="D20" s="73"/>
      <c r="E20" s="5"/>
      <c r="F20" s="5"/>
      <c r="G20" s="5"/>
      <c r="H20" s="185"/>
      <c r="I20" s="148" t="s">
        <v>208</v>
      </c>
      <c r="J20" s="149" t="s">
        <v>219</v>
      </c>
      <c r="K20" s="150">
        <v>1872803491</v>
      </c>
      <c r="L20" s="151">
        <v>44211</v>
      </c>
      <c r="M20" s="151">
        <v>44561</v>
      </c>
      <c r="N20" s="134">
        <f>+(M20-L20)/30</f>
        <v>11.666666666666666</v>
      </c>
      <c r="O20" s="137"/>
      <c r="U20" s="133"/>
      <c r="V20" s="105">
        <f ca="1">NOW()</f>
        <v>44194.855461342595</v>
      </c>
      <c r="W20" s="105">
        <f ca="1">NOW()</f>
        <v>44194.855461342595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AMIGOS UNIDOS DE CORAZON FAUDECO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2695</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43313</v>
      </c>
      <c r="F48" s="144">
        <v>43404</v>
      </c>
      <c r="G48" s="159">
        <f>IF(AND(E48&lt;&gt;"",F48&lt;&gt;""),((F48-E48)/30),"")</f>
        <v>3.0333333333333332</v>
      </c>
      <c r="H48" s="119" t="s">
        <v>2680</v>
      </c>
      <c r="I48" s="113" t="s">
        <v>208</v>
      </c>
      <c r="J48" s="113" t="s">
        <v>231</v>
      </c>
      <c r="K48" s="116">
        <v>688941402</v>
      </c>
      <c r="L48" s="115" t="s">
        <v>1148</v>
      </c>
      <c r="M48" s="117">
        <v>1</v>
      </c>
      <c r="N48" s="115" t="s">
        <v>27</v>
      </c>
      <c r="O48" s="115" t="s">
        <v>1148</v>
      </c>
      <c r="P48" s="78"/>
    </row>
    <row r="49" spans="1:16" s="6" customFormat="1" ht="24.75" customHeight="1" x14ac:dyDescent="0.25">
      <c r="A49" s="142">
        <v>2</v>
      </c>
      <c r="B49" s="111" t="s">
        <v>2676</v>
      </c>
      <c r="C49" s="112" t="s">
        <v>31</v>
      </c>
      <c r="D49" s="110" t="s">
        <v>2679</v>
      </c>
      <c r="E49" s="144">
        <v>43405</v>
      </c>
      <c r="F49" s="144">
        <v>43441</v>
      </c>
      <c r="G49" s="159">
        <f t="shared" ref="G49:G50" si="2">IF(AND(E49&lt;&gt;"",F49&lt;&gt;""),((F49-E49)/30),"")</f>
        <v>1.2</v>
      </c>
      <c r="H49" s="119" t="s">
        <v>2680</v>
      </c>
      <c r="I49" s="113" t="s">
        <v>208</v>
      </c>
      <c r="J49" s="113" t="s">
        <v>231</v>
      </c>
      <c r="K49" s="116">
        <v>232099870</v>
      </c>
      <c r="L49" s="115" t="s">
        <v>1148</v>
      </c>
      <c r="M49" s="117">
        <v>1</v>
      </c>
      <c r="N49" s="115" t="s">
        <v>27</v>
      </c>
      <c r="O49" s="115" t="s">
        <v>1148</v>
      </c>
      <c r="P49" s="78"/>
    </row>
    <row r="50" spans="1:16" s="6" customFormat="1" ht="24.75" customHeight="1" x14ac:dyDescent="0.25">
      <c r="A50" s="142">
        <v>3</v>
      </c>
      <c r="B50" s="111" t="s">
        <v>2676</v>
      </c>
      <c r="C50" s="112" t="s">
        <v>31</v>
      </c>
      <c r="D50" s="110" t="s">
        <v>2678</v>
      </c>
      <c r="E50" s="144">
        <v>43494</v>
      </c>
      <c r="F50" s="144">
        <v>43822</v>
      </c>
      <c r="G50" s="159">
        <f t="shared" si="2"/>
        <v>10.933333333333334</v>
      </c>
      <c r="H50" s="119" t="s">
        <v>2681</v>
      </c>
      <c r="I50" s="113" t="s">
        <v>208</v>
      </c>
      <c r="J50" s="113" t="s">
        <v>231</v>
      </c>
      <c r="K50" s="116">
        <v>3813977041</v>
      </c>
      <c r="L50" s="115" t="s">
        <v>1148</v>
      </c>
      <c r="M50" s="117">
        <v>1</v>
      </c>
      <c r="N50" s="115" t="s">
        <v>27</v>
      </c>
      <c r="O50" s="115" t="s">
        <v>1148</v>
      </c>
      <c r="P50" s="78"/>
    </row>
    <row r="51" spans="1:16" s="6" customFormat="1" ht="24.75" customHeight="1" outlineLevel="1" x14ac:dyDescent="0.25">
      <c r="A51" s="142">
        <v>4</v>
      </c>
      <c r="B51" s="122"/>
      <c r="C51" s="124"/>
      <c r="D51" s="110"/>
      <c r="E51" s="144"/>
      <c r="F51" s="144"/>
      <c r="G51" s="159" t="str">
        <f t="shared" ref="G51:G107" si="3">IF(AND(E51&lt;&gt;"",F51&lt;&gt;""),((F51-E51)/30),"")</f>
        <v/>
      </c>
      <c r="H51" s="114"/>
      <c r="I51" s="113"/>
      <c r="J51" s="113"/>
      <c r="K51" s="116"/>
      <c r="L51" s="124"/>
      <c r="M51" s="117"/>
      <c r="N51" s="124"/>
      <c r="O51" s="124"/>
      <c r="P51" s="78"/>
    </row>
    <row r="52" spans="1:16" s="7" customFormat="1" ht="24.75" customHeight="1" outlineLevel="1" x14ac:dyDescent="0.25">
      <c r="A52" s="143">
        <v>5</v>
      </c>
      <c r="B52" s="122"/>
      <c r="C52" s="124"/>
      <c r="D52" s="110"/>
      <c r="E52" s="144"/>
      <c r="F52" s="144"/>
      <c r="G52" s="159" t="str">
        <f t="shared" si="3"/>
        <v/>
      </c>
      <c r="H52" s="119"/>
      <c r="I52" s="113"/>
      <c r="J52" s="113"/>
      <c r="K52" s="116"/>
      <c r="L52" s="124"/>
      <c r="M52" s="117"/>
      <c r="N52" s="124"/>
      <c r="O52" s="124"/>
      <c r="P52" s="79"/>
    </row>
    <row r="53" spans="1:16" s="7" customFormat="1" ht="24.75" customHeight="1" outlineLevel="1" x14ac:dyDescent="0.25">
      <c r="A53" s="143">
        <v>6</v>
      </c>
      <c r="B53" s="122"/>
      <c r="C53" s="124"/>
      <c r="D53" s="110"/>
      <c r="E53" s="144"/>
      <c r="F53" s="144"/>
      <c r="G53" s="159" t="str">
        <f t="shared" si="3"/>
        <v/>
      </c>
      <c r="H53" s="119"/>
      <c r="I53" s="113"/>
      <c r="J53" s="113"/>
      <c r="K53" s="116"/>
      <c r="L53" s="124"/>
      <c r="M53" s="117"/>
      <c r="N53" s="124"/>
      <c r="O53" s="124"/>
      <c r="P53" s="79"/>
    </row>
    <row r="54" spans="1:16" s="7" customFormat="1" ht="24.75" customHeight="1" outlineLevel="1" x14ac:dyDescent="0.25">
      <c r="A54" s="143">
        <v>7</v>
      </c>
      <c r="B54" s="122"/>
      <c r="C54" s="124"/>
      <c r="D54" s="110"/>
      <c r="E54" s="144"/>
      <c r="F54" s="144"/>
      <c r="G54" s="159" t="str">
        <f t="shared" si="3"/>
        <v/>
      </c>
      <c r="H54" s="114"/>
      <c r="I54" s="113"/>
      <c r="J54" s="113"/>
      <c r="K54" s="118"/>
      <c r="L54" s="124"/>
      <c r="M54" s="117"/>
      <c r="N54" s="124"/>
      <c r="O54" s="124"/>
      <c r="P54" s="79"/>
    </row>
    <row r="55" spans="1:16" s="7" customFormat="1" ht="24.75" customHeight="1" outlineLevel="1" x14ac:dyDescent="0.25">
      <c r="A55" s="143">
        <v>8</v>
      </c>
      <c r="B55" s="122"/>
      <c r="C55" s="124"/>
      <c r="D55" s="110"/>
      <c r="E55" s="144"/>
      <c r="F55" s="144"/>
      <c r="G55" s="159" t="str">
        <f t="shared" si="3"/>
        <v/>
      </c>
      <c r="H55" s="114"/>
      <c r="I55" s="113"/>
      <c r="J55" s="113"/>
      <c r="K55" s="118"/>
      <c r="L55" s="124"/>
      <c r="M55" s="117"/>
      <c r="N55" s="124"/>
      <c r="O55" s="124"/>
      <c r="P55" s="79"/>
    </row>
    <row r="56" spans="1:16" s="7" customFormat="1" ht="24.75" customHeight="1" outlineLevel="1" x14ac:dyDescent="0.25">
      <c r="A56" s="143">
        <v>9</v>
      </c>
      <c r="B56" s="122"/>
      <c r="C56" s="124"/>
      <c r="D56" s="110"/>
      <c r="E56" s="144"/>
      <c r="F56" s="144"/>
      <c r="G56" s="159" t="str">
        <f t="shared" si="3"/>
        <v/>
      </c>
      <c r="H56" s="114"/>
      <c r="I56" s="113"/>
      <c r="J56" s="113"/>
      <c r="K56" s="118"/>
      <c r="L56" s="124"/>
      <c r="M56" s="117"/>
      <c r="N56" s="124"/>
      <c r="O56" s="124"/>
      <c r="P56" s="79"/>
    </row>
    <row r="57" spans="1:16" s="7" customFormat="1" ht="24.75" customHeight="1" outlineLevel="1" x14ac:dyDescent="0.25">
      <c r="A57" s="143">
        <v>10</v>
      </c>
      <c r="B57" s="122"/>
      <c r="C57" s="124"/>
      <c r="D57" s="63"/>
      <c r="E57" s="144"/>
      <c r="F57" s="144"/>
      <c r="G57" s="159" t="str">
        <f t="shared" si="3"/>
        <v/>
      </c>
      <c r="H57" s="64"/>
      <c r="I57" s="63"/>
      <c r="J57" s="63"/>
      <c r="K57" s="66"/>
      <c r="L57" s="124"/>
      <c r="M57" s="117"/>
      <c r="N57" s="124"/>
      <c r="O57" s="124"/>
      <c r="P57" s="79"/>
    </row>
    <row r="58" spans="1:16" s="7" customFormat="1" ht="24.75" customHeight="1" outlineLevel="1" x14ac:dyDescent="0.25">
      <c r="A58" s="143">
        <v>11</v>
      </c>
      <c r="B58" s="122"/>
      <c r="C58" s="124"/>
      <c r="D58" s="121"/>
      <c r="E58" s="144"/>
      <c r="F58" s="144"/>
      <c r="G58" s="159" t="str">
        <f t="shared" si="3"/>
        <v/>
      </c>
      <c r="H58" s="122"/>
      <c r="I58" s="121"/>
      <c r="J58" s="121"/>
      <c r="K58" s="123"/>
      <c r="L58" s="124"/>
      <c r="M58" s="117"/>
      <c r="N58" s="124"/>
      <c r="O58" s="124"/>
      <c r="P58" s="79"/>
    </row>
    <row r="59" spans="1:16" s="7" customFormat="1" ht="24.75" customHeight="1" outlineLevel="1" x14ac:dyDescent="0.25">
      <c r="A59" s="143">
        <v>12</v>
      </c>
      <c r="B59" s="122"/>
      <c r="C59" s="124"/>
      <c r="D59" s="121"/>
      <c r="E59" s="144"/>
      <c r="F59" s="144"/>
      <c r="G59" s="159" t="str">
        <f t="shared" si="3"/>
        <v/>
      </c>
      <c r="H59" s="122"/>
      <c r="I59" s="121"/>
      <c r="J59" s="121"/>
      <c r="K59" s="123"/>
      <c r="L59" s="124"/>
      <c r="M59" s="117"/>
      <c r="N59" s="124"/>
      <c r="O59" s="124"/>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9"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9"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9"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9"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9"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9"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9"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9"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9"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9"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9"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9"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9"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9"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9"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20" t="s">
        <v>2682</v>
      </c>
      <c r="E114" s="144">
        <v>43893</v>
      </c>
      <c r="F114" s="144">
        <v>44196</v>
      </c>
      <c r="G114" s="159">
        <f>IF(AND(E114&lt;&gt;"",F114&lt;&gt;""),((F114-E114)/30),"")</f>
        <v>10.1</v>
      </c>
      <c r="H114" s="122" t="s">
        <v>2688</v>
      </c>
      <c r="I114" s="121" t="s">
        <v>208</v>
      </c>
      <c r="J114" s="121" t="s">
        <v>231</v>
      </c>
      <c r="K114" s="123">
        <v>6143831457</v>
      </c>
      <c r="L114" s="100">
        <f>+IF(AND(K114&gt;0,O114="Ejecución"),(K114/877802)*Tabla28[[#This Row],[% participación]],IF(AND(K114&gt;0,O114&lt;&gt;"Ejecución"),"-",""))</f>
        <v>6999.1085199167919</v>
      </c>
      <c r="M114" s="124" t="s">
        <v>1148</v>
      </c>
      <c r="N114" s="172">
        <v>1</v>
      </c>
      <c r="O114" s="161" t="s">
        <v>1150</v>
      </c>
      <c r="P114" s="78"/>
    </row>
    <row r="115" spans="1:16" s="6" customFormat="1" ht="24.75" customHeight="1" x14ac:dyDescent="0.25">
      <c r="A115" s="142">
        <v>2</v>
      </c>
      <c r="B115" s="160" t="s">
        <v>2664</v>
      </c>
      <c r="C115" s="162" t="s">
        <v>31</v>
      </c>
      <c r="D115" s="63" t="s">
        <v>2683</v>
      </c>
      <c r="E115" s="144">
        <v>43885</v>
      </c>
      <c r="F115" s="144">
        <v>44196</v>
      </c>
      <c r="G115" s="159">
        <f t="shared" ref="G115:G116" si="4">IF(AND(E115&lt;&gt;"",F115&lt;&gt;""),((F115-E115)/30),"")</f>
        <v>10.366666666666667</v>
      </c>
      <c r="H115" s="64" t="s">
        <v>2688</v>
      </c>
      <c r="I115" s="63" t="s">
        <v>453</v>
      </c>
      <c r="J115" s="63" t="s">
        <v>983</v>
      </c>
      <c r="K115" s="68">
        <v>1640405856</v>
      </c>
      <c r="L115" s="100">
        <f>+IF(AND(K115&gt;0,O115="Ejecución"),(K115/877802)*Tabla28[[#This Row],[% participación]],IF(AND(K115&gt;0,O115&lt;&gt;"Ejecución"),"-",""))</f>
        <v>373.75304590329029</v>
      </c>
      <c r="M115" s="65" t="s">
        <v>26</v>
      </c>
      <c r="N115" s="172">
        <v>0.2</v>
      </c>
      <c r="O115" s="161" t="s">
        <v>1150</v>
      </c>
      <c r="P115" s="78"/>
    </row>
    <row r="116" spans="1:16" s="6" customFormat="1" ht="24.75" customHeight="1" x14ac:dyDescent="0.25">
      <c r="A116" s="142">
        <v>3</v>
      </c>
      <c r="B116" s="160" t="s">
        <v>2664</v>
      </c>
      <c r="C116" s="162" t="s">
        <v>31</v>
      </c>
      <c r="D116" s="63" t="s">
        <v>2684</v>
      </c>
      <c r="E116" s="144">
        <v>43885</v>
      </c>
      <c r="F116" s="144">
        <v>44196</v>
      </c>
      <c r="G116" s="159">
        <f t="shared" si="4"/>
        <v>10.366666666666667</v>
      </c>
      <c r="H116" s="64" t="s">
        <v>2688</v>
      </c>
      <c r="I116" s="63" t="s">
        <v>453</v>
      </c>
      <c r="J116" s="63" t="s">
        <v>984</v>
      </c>
      <c r="K116" s="68">
        <v>1961826033</v>
      </c>
      <c r="L116" s="100">
        <f>+IF(AND(K116&gt;0,O116="Ejecución"),(K116/877802)*Tabla28[[#This Row],[% participación]],IF(AND(K116&gt;0,O116&lt;&gt;"Ejecución"),"-",""))</f>
        <v>446.98600208247422</v>
      </c>
      <c r="M116" s="65" t="s">
        <v>26</v>
      </c>
      <c r="N116" s="172">
        <v>0.2</v>
      </c>
      <c r="O116" s="161" t="s">
        <v>1150</v>
      </c>
      <c r="P116" s="78"/>
    </row>
    <row r="117" spans="1:16" s="6" customFormat="1" ht="24.75" customHeight="1" outlineLevel="1" x14ac:dyDescent="0.25">
      <c r="A117" s="142">
        <v>4</v>
      </c>
      <c r="B117" s="160" t="s">
        <v>2664</v>
      </c>
      <c r="C117" s="162" t="s">
        <v>31</v>
      </c>
      <c r="D117" s="63" t="s">
        <v>2685</v>
      </c>
      <c r="E117" s="144">
        <v>43885</v>
      </c>
      <c r="F117" s="144">
        <v>44196</v>
      </c>
      <c r="G117" s="159">
        <f t="shared" ref="G117:G159" si="5">IF(AND(E117&lt;&gt;"",F117&lt;&gt;""),((F117-E117)/30),"")</f>
        <v>10.366666666666667</v>
      </c>
      <c r="H117" s="64" t="s">
        <v>2689</v>
      </c>
      <c r="I117" s="63" t="s">
        <v>453</v>
      </c>
      <c r="J117" s="63" t="s">
        <v>973</v>
      </c>
      <c r="K117" s="68">
        <v>1189481731</v>
      </c>
      <c r="L117" s="100">
        <f>+IF(AND(K117&gt;0,O117="Ejecución"),(K117/877802)*Tabla28[[#This Row],[% participación]],IF(AND(K117&gt;0,O117&lt;&gt;"Ejecución"),"-",""))</f>
        <v>271.01367529351722</v>
      </c>
      <c r="M117" s="65" t="s">
        <v>26</v>
      </c>
      <c r="N117" s="172">
        <v>0.2</v>
      </c>
      <c r="O117" s="161" t="s">
        <v>1150</v>
      </c>
      <c r="P117" s="78"/>
    </row>
    <row r="118" spans="1:16" s="7" customFormat="1" ht="24.75" customHeight="1" outlineLevel="1" x14ac:dyDescent="0.25">
      <c r="A118" s="143">
        <v>5</v>
      </c>
      <c r="B118" s="160" t="s">
        <v>2664</v>
      </c>
      <c r="C118" s="162" t="s">
        <v>31</v>
      </c>
      <c r="D118" s="63" t="s">
        <v>2686</v>
      </c>
      <c r="E118" s="144">
        <v>43885</v>
      </c>
      <c r="F118" s="144">
        <v>44196</v>
      </c>
      <c r="G118" s="159">
        <f t="shared" si="5"/>
        <v>10.366666666666667</v>
      </c>
      <c r="H118" s="64" t="s">
        <v>2689</v>
      </c>
      <c r="I118" s="63" t="s">
        <v>453</v>
      </c>
      <c r="J118" s="63" t="s">
        <v>453</v>
      </c>
      <c r="K118" s="68">
        <v>876094557</v>
      </c>
      <c r="L118" s="100">
        <f>+IF(AND(K118&gt;0,O118="Ejecución"),(K118/877802)*Tabla28[[#This Row],[% participación]],IF(AND(K118&gt;0,O118&lt;&gt;"Ejecución"),"-",""))</f>
        <v>199.61097308960336</v>
      </c>
      <c r="M118" s="65" t="s">
        <v>26</v>
      </c>
      <c r="N118" s="172">
        <v>0.2</v>
      </c>
      <c r="O118" s="161" t="s">
        <v>1150</v>
      </c>
      <c r="P118" s="79"/>
    </row>
    <row r="119" spans="1:16" s="7" customFormat="1" ht="24.75" customHeight="1" outlineLevel="1" x14ac:dyDescent="0.25">
      <c r="A119" s="143">
        <v>6</v>
      </c>
      <c r="B119" s="160" t="s">
        <v>2664</v>
      </c>
      <c r="C119" s="162" t="s">
        <v>31</v>
      </c>
      <c r="D119" s="63" t="s">
        <v>2687</v>
      </c>
      <c r="E119" s="144">
        <v>43885</v>
      </c>
      <c r="F119" s="144">
        <v>44196</v>
      </c>
      <c r="G119" s="159">
        <f t="shared" si="5"/>
        <v>10.366666666666667</v>
      </c>
      <c r="H119" s="64" t="s">
        <v>2689</v>
      </c>
      <c r="I119" s="63" t="s">
        <v>453</v>
      </c>
      <c r="J119" s="63" t="s">
        <v>963</v>
      </c>
      <c r="K119" s="68">
        <v>678171286</v>
      </c>
      <c r="L119" s="100">
        <f>+IF(AND(K119&gt;0,O119="Ejecución"),(K119/877802)*Tabla28[[#This Row],[% participación]],IF(AND(K119&gt;0,O119&lt;&gt;"Ejecución"),"-",""))</f>
        <v>154.51577599504219</v>
      </c>
      <c r="M119" s="65" t="s">
        <v>26</v>
      </c>
      <c r="N119" s="172">
        <v>0.2</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ref="N120:N160" si="6">+IF(M120="No",1,IF(M120="Si","Ingrese %",""))</f>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1E-3</v>
      </c>
      <c r="G179" s="164">
        <f>IF(F179&gt;0,SUM(E179+F179),"")</f>
        <v>2.1000000000000001E-2</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2.1000000000000001E-2</v>
      </c>
      <c r="D185" s="91" t="s">
        <v>2628</v>
      </c>
      <c r="E185" s="94">
        <f>+(C185*SUM(K20:K35))</f>
        <v>39328873.311000004</v>
      </c>
      <c r="F185" s="92"/>
      <c r="G185" s="93"/>
      <c r="H185" s="88"/>
      <c r="I185" s="90" t="s">
        <v>2627</v>
      </c>
      <c r="J185" s="165">
        <f>+SUM(M179:M183)</f>
        <v>0.02</v>
      </c>
      <c r="K185" s="201" t="s">
        <v>2628</v>
      </c>
      <c r="L185" s="201"/>
      <c r="M185" s="94">
        <f>+J185*(SUM(K20:K35))</f>
        <v>37456069.82</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6">
        <v>41877</v>
      </c>
      <c r="D193" s="5"/>
      <c r="E193" s="125">
        <v>1858</v>
      </c>
      <c r="F193" s="5"/>
      <c r="G193" s="5"/>
      <c r="H193" s="146" t="s">
        <v>2690</v>
      </c>
      <c r="J193" s="5"/>
      <c r="K193" s="126">
        <v>39470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2692</v>
      </c>
      <c r="J211" s="27" t="s">
        <v>2622</v>
      </c>
      <c r="K211" s="147" t="s">
        <v>2692</v>
      </c>
      <c r="L211" s="21"/>
      <c r="M211" s="21"/>
      <c r="N211" s="21"/>
      <c r="O211" s="8"/>
    </row>
    <row r="212" spans="1:15" x14ac:dyDescent="0.25">
      <c r="A212" s="9"/>
      <c r="B212" s="27" t="s">
        <v>2619</v>
      </c>
      <c r="C212" s="146" t="s">
        <v>2691</v>
      </c>
      <c r="D212" s="21"/>
      <c r="G212" s="27" t="s">
        <v>2621</v>
      </c>
      <c r="H212" s="147" t="s">
        <v>2693</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GERENTE</cp:lastModifiedBy>
  <cp:lastPrinted>2020-12-30T01:27:11Z</cp:lastPrinted>
  <dcterms:created xsi:type="dcterms:W3CDTF">2020-10-14T21:57:42Z</dcterms:created>
  <dcterms:modified xsi:type="dcterms:W3CDTF">2020-12-30T01:32:01Z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