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MALALA 2020\ICBG HOGARES INFANTILES 2021-70-70001472020\HOGARES INFANTILES 202170700014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5" i="12" l="1"/>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<sst xmlns="http://schemas.openxmlformats.org/spreadsheetml/2006/main" count="3238" uniqueCount="2739">
  <si>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</si>
  <si>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</si>
  <si>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</si>
  <si>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</si>
  <si>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</si>
  <si>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</si>
  <si>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</si>
  <si>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</si>
  <si>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</si>
  <si>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</si>
  <si>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</si>
  <si>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</si>
  <si>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</si>
  <si>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</si>
  <si>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</si>
  <si>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</si>
  <si>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</si>
  <si>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</si>
  <si>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</si>
  <si>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</si>
  <si>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</si>
  <si>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</si>
  <si>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</si>
  <si>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</si>
  <si>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</si>
  <si>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</si>
  <si>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</si>
  <si>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</si>
  <si>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</si>
  <si>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</si>
  <si>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</si>
  <si>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</si>
  <si>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</si>
  <si>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</si>
  <si>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</si>
  <si>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</si>
  <si>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</si>
  <si>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</si>
  <si>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</si>
  <si>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</si>
  <si>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</si>
  <si>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</si>
  <si>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</si>
  <si>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</si>
  <si>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</si>
  <si>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</si>
  <si>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</si>
  <si>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</si>
  <si>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</si>
  <si>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</si>
  <si>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</si>
  <si>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</si>
  <si>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</si>
  <si>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</si>
  <si>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</si>
  <si>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</si>
  <si>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</si>
  <si>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</si>
  <si>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</si>
  <si>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</si>
  <si>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</si>
  <si>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</si>
  <si>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</si>
  <si>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</si>
  <si>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</si>
  <si>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</si>
  <si>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</si>
  <si>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</si>
  <si>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</si>
  <si>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</si>
  <si>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</si>
  <si>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</si>
  <si>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</si>
  <si>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</si>
  <si>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</si>
  <si>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</si>
  <si>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</si>
  <si>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</si>
  <si>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</si>
  <si>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</si>
  <si>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</si>
  <si>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</si>
  <si>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</si>
  <si>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</si>
  <si>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</si>
  <si>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</si>
  <si>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</si>
  <si>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</si>
  <si>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</si>
  <si>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</si>
  <si>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</si>
  <si>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</si>
  <si>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</si>
  <si>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</si>
  <si>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</si>
  <si>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</si>
  <si>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</si>
  <si>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</si>
  <si>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</si>
  <si>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</si>
  <si>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</si>
  <si>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</si>
  <si>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</si>
  <si>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</si>
  <si>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</si>
  <si>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</si>
  <si>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</si>
  <si>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</si>
  <si>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</si>
  <si>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</si>
  <si>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</si>
  <si>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</si>
  <si>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</si>
  <si>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</si>
  <si>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</si>
  <si>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</si>
  <si>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</si>
  <si>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</si>
  <si>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</si>
  <si>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</si>
  <si>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</si>
  <si>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</si>
  <si>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</si>
  <si>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</si>
  <si>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</si>
  <si>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</si>
  <si>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</si>
  <si>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</si>
  <si>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</si>
  <si>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</si>
  <si>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</si>
  <si>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</si>
  <si>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</si>
  <si>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</si>
  <si>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</si>
  <si>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</si>
  <si>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</si>
  <si>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</si>
  <si>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</si>
  <si>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</si>
  <si>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</si>
  <si>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</si>
  <si>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</si>
  <si>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</si>
  <si>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</si>
  <si>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</si>
  <si>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</si>
  <si>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</si>
  <si>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</si>
  <si>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</si>
  <si>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</si>
  <si>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</si>
  <si>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</si>
  <si>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</si>
  <si>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</si>
  <si>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</si>
  <si>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</si>
  <si>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</si>
  <si>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</si>
  <si>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</si>
  <si>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</si>
  <si>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</si>
  <si>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</si>
  <si>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</si>
  <si>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</si>
  <si>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</si>
  <si>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</si>
  <si>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</si>
  <si>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</si>
  <si>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</si>
  <si>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</si>
  <si>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</si>
  <si>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</si>
  <si>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</si>
  <si>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</si>
  <si>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</si>
  <si>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</si>
  <si>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</si>
  <si>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</si>
  <si>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</si>
  <si>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</si>
  <si>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</si>
  <si>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</si>
  <si>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</si>
  <si>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</si>
  <si>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</si>
  <si>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</si>
  <si>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</si>
  <si>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</si>
  <si>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</si>
  <si>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</si>
  <si>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</si>
  <si>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</si>
  <si>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</si>
  <si>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</si>
  <si>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</si>
  <si>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</si>
  <si>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</si>
  <si>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</si>
  <si>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</si>
  <si>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</si>
  <si>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</si>
  <si>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</si>
  <si>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</si>
  <si>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</si>
  <si>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</si>
  <si>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</si>
  <si>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</si>
  <si>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</si>
  <si>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</si>
  <si>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</si>
  <si>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</si>
  <si>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</si>
  <si>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</si>
  <si>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</si>
  <si>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</si>
  <si>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</si>
  <si>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</si>
  <si>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</si>
  <si>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</si>
  <si>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</si>
  <si>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</si>
  <si>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</si>
  <si>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</si>
  <si>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</si>
  <si>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</si>
  <si>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</si>
  <si>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</si>
  <si>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</si>
  <si>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</si>
  <si>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</si>
  <si>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</si>
  <si>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</si>
  <si>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</si>
  <si>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</si>
  <si>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</si>
  <si>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</si>
  <si>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</si>
  <si>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</si>
  <si>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</si>
  <si>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</si>
  <si>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</si>
  <si>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</si>
  <si>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</si>
  <si>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</si>
  <si>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</si>
  <si>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</si>
  <si>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</si>
  <si>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</si>
  <si>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</si>
  <si>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</si>
  <si>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</si>
  <si>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</si>
  <si>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</si>
  <si>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</si>
  <si>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</si>
  <si>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</si>
  <si>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</si>
  <si>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</si>
  <si>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</si>
  <si>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</si>
  <si>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</si>
  <si>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</si>
  <si>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</si>
  <si>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</si>
  <si>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</si>
  <si>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</si>
  <si>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</si>
  <si>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</si>
  <si>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</si>
  <si>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</si>
  <si>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</si>
  <si>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</si>
  <si>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</si>
  <si>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</si>
  <si>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</si>
  <si>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</si>
  <si>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</si>
  <si>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</si>
  <si>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</si>
  <si>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</si>
  <si>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</si>
  <si>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</si>
  <si>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</si>
  <si>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</si>
  <si>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</si>
  <si>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</si>
  <si>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</si>
  <si>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</si>
  <si>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</si>
  <si>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</si>
  <si>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</si>
  <si>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</si>
  <si>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</si>
  <si>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</si>
  <si>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</si>
  <si>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</si>
  <si>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</si>
  <si>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</si>
  <si>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</si>
  <si>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</si>
  <si>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</si>
  <si>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</si>
  <si>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</si>
  <si>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</si>
  <si>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</si>
  <si>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</si>
  <si>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</si>
  <si>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</si>
  <si>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</si>
  <si>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</si>
  <si>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</si>
  <si>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</si>
  <si>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</si>
  <si>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</si>
  <si>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</si>
  <si>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</si>
  <si>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</si>
  <si>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</si>
  <si>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</si>
  <si>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</si>
  <si>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</si>
  <si>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</si>
  <si>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</si>
  <si>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</si>
  <si>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</si>
  <si>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</si>
  <si>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</si>
  <si>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</si>
  <si>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</si>
  <si>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</si>
  <si>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</si>
  <si>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</si>
  <si>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</si>
  <si>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</si>
  <si>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</si>
  <si>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</si>
  <si>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</si>
  <si>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</si>
  <si>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</si>
  <si>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</si>
  <si>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</si>
  <si>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</si>
  <si>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</si>
  <si>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</si>
  <si>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</si>
  <si>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</si>
  <si>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</si>
  <si>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</si>
  <si>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</si>
  <si>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</si>
  <si>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</si>
  <si>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</si>
  <si>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</si>
  <si>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</si>
  <si>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</si>
  <si>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</si>
  <si>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</si>
  <si>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</si>
  <si>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</si>
  <si>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</si>
  <si>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</si>
  <si>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</si>
  <si>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</si>
  <si>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</si>
  <si>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</si>
  <si>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</si>
  <si>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</si>
  <si>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</si>
  <si>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</si>
  <si>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</si>
  <si>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</si>
  <si>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</si>
  <si>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</si>
  <si>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</si>
  <si>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</si>
  <si>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</si>
  <si>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</si>
  <si>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</si>
  <si>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</si>
  <si>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</si>
  <si>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</si>
  <si>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</si>
  <si>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</si>
  <si>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</si>
  <si>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</si>
  <si>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</si>
  <si>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</si>
  <si>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</si>
  <si>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</si>
  <si>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</si>
  <si>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</si>
  <si>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</si>
  <si>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</si>
  <si>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</si>
  <si>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</si>
  <si>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</si>
  <si>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</si>
  <si>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</si>
  <si>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</si>
  <si>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</si>
  <si>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</si>
  <si>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</si>
  <si>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</si>
  <si>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</si>
  <si>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</si>
  <si>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</si>
  <si>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</si>
  <si>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</si>
  <si>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</si>
  <si>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</si>
  <si>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</si>
  <si>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</si>
  <si>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</si>
  <si>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</si>
  <si>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</si>
  <si>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</si>
  <si>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</si>
  <si>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</si>
  <si>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</si>
  <si>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</si>
  <si>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</si>
  <si>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</si>
  <si>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</si>
  <si>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</si>
  <si>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</si>
  <si>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</si>
  <si>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</si>
  <si>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</si>
  <si>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</si>
  <si>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</si>
  <si>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</si>
  <si>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</si>
  <si>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</si>
  <si>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</si>
  <si>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</si>
  <si>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</si>
  <si>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</si>
  <si>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</si>
  <si>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</si>
  <si>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</si>
  <si>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</si>
  <si>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</si>
  <si>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</si>
  <si>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</si>
  <si>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</si>
  <si>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</si>
  <si>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</si>
  <si>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</si>
  <si>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</si>
  <si>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</si>
  <si>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</si>
  <si>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</si>
  <si>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</si>
  <si>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</si>
  <si>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</si>
  <si>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</si>
  <si>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</si>
  <si>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</si>
  <si>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</si>
  <si>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</si>
  <si>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</si>
  <si>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</si>
  <si>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</si>
  <si>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</si>
  <si>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</si>
  <si>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</si>
  <si>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</si>
  <si>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</si>
  <si>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</si>
  <si>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</si>
  <si>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</si>
  <si>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</si>
  <si>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</si>
  <si>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</si>
  <si>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</si>
  <si>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</si>
  <si>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</si>
  <si>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</si>
  <si>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</si>
  <si>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</si>
  <si>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</si>
  <si>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</si>
  <si>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</si>
  <si>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</si>
  <si>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</si>
  <si>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</si>
  <si>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</si>
  <si>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</si>
  <si>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</si>
  <si>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</si>
  <si>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</si>
  <si>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</si>
  <si>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</si>
  <si>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</si>
  <si>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</si>
  <si>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</si>
  <si>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</si>
  <si>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</si>
  <si>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</si>
  <si>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</si>
  <si>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</si>
  <si>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</si>
  <si>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</si>
  <si>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</si>
  <si>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</si>
  <si>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</si>
  <si>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</si>
  <si>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</si>
  <si>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</si>
  <si>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</si>
  <si>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</si>
  <si>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</si>
  <si>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</si>
  <si>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</si>
  <si>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</si>
  <si>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</si>
  <si>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</si>
  <si>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</si>
  <si>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</si>
  <si>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</si>
  <si>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</si>
  <si>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</si>
  <si>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</si>
  <si>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</si>
  <si>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</si>
  <si>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</si>
  <si>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</si>
  <si>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</si>
  <si>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</si>
  <si>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</si>
  <si>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</si>
  <si>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</si>
  <si>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</si>
  <si>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</si>
  <si>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</si>
  <si>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</si>
  <si>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</si>
  <si>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</si>
  <si>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</si>
  <si>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</si>
  <si>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</si>
  <si>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</si>
  <si>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</si>
  <si>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</si>
  <si>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</si>
  <si>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</si>
  <si>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</si>
  <si>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</si>
  <si>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</si>
  <si>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</si>
  <si>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</si>
  <si>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</si>
  <si>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</si>
  <si>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</si>
  <si>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</si>
  <si>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</si>
  <si>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</si>
  <si>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</si>
  <si>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</si>
  <si>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</si>
  <si>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</si>
  <si>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</si>
  <si>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</si>
  <si>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</si>
  <si>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</si>
  <si>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</si>
  <si>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</si>
  <si>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</si>
  <si>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</si>
  <si>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</si>
  <si>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</si>
  <si>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</si>
  <si>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</si>
  <si>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</si>
  <si>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</si>
  <si>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</si>
  <si>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</si>
  <si>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</si>
  <si>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</si>
  <si>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</si>
  <si>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</si>
  <si>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</si>
  <si>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</si>
  <si>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</si>
  <si>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</si>
  <si>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</si>
  <si>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</si>
  <si>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</si>
  <si>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</si>
  <si>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</si>
  <si>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</si>
  <si>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</si>
  <si>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</si>
  <si>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</si>
  <si>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</si>
  <si>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</si>
  <si>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</si>
  <si>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</si>
  <si>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</si>
  <si>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</si>
  <si>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</si>
  <si>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</si>
  <si>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</si>
  <si>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</si>
  <si>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</si>
  <si>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</si>
  <si>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</si>
  <si>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</si>
  <si>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</si>
  <si>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</si>
  <si>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</si>
  <si>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</si>
  <si>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</si>
  <si>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</si>
  <si>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</si>
  <si>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</si>
  <si>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</si>
  <si>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</si>
  <si>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</si>
  <si>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</si>
  <si>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</si>
  <si>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</si>
  <si>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</si>
  <si>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</si>
  <si>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</si>
  <si>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</si>
  <si>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</si>
  <si>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</si>
  <si>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</si>
  <si>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</si>
  <si>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</si>
  <si>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</si>
  <si>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</si>
  <si>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</si>
  <si>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</si>
  <si>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</si>
  <si>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</si>
  <si>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</si>
  <si>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</si>
  <si>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</si>
  <si>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</si>
  <si>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</si>
  <si>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</si>
  <si>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</si>
  <si>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</si>
  <si>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</si>
  <si>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</si>
  <si>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</si>
  <si>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</si>
  <si>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</si>
  <si>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</si>
  <si>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</si>
  <si>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</si>
  <si>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</si>
  <si>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</si>
  <si>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</si>
  <si>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</si>
  <si>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</si>
  <si>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</si>
  <si>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</si>
  <si>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</si>
  <si>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</si>
  <si>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</si>
  <si>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</si>
  <si>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</si>
  <si>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</si>
  <si>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</si>
  <si>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</si>
  <si>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</si>
  <si>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</si>
  <si>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</si>
  <si>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</si>
  <si>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</si>
  <si>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</si>
  <si>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</si>
  <si>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</si>
  <si>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</si>
  <si>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</si>
  <si>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</si>
  <si>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</si>
  <si>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</si>
  <si>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</si>
  <si>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</si>
  <si>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</si>
  <si>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</si>
  <si>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</si>
  <si>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</si>
  <si>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</si>
  <si>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</si>
  <si>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</si>
  <si>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</si>
  <si>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</si>
  <si>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</si>
  <si>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</si>
  <si>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</si>
  <si>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</si>
  <si>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</si>
  <si>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</si>
  <si>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</si>
  <si>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</si>
  <si>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</si>
  <si>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</si>
  <si>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</si>
  <si>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</si>
  <si>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</si>
  <si>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</si>
  <si>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</si>
  <si>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</si>
  <si>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</si>
  <si>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</si>
  <si>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</si>
  <si>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</si>
  <si>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</si>
  <si>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</si>
  <si>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</si>
  <si>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</si>
  <si>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</si>
  <si>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</si>
  <si>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</si>
  <si>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</si>
  <si>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</si>
  <si>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</si>
  <si>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</si>
  <si>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</si>
  <si>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</si>
  <si>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</si>
  <si>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</si>
  <si>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</si>
  <si>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</si>
  <si>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</si>
  <si>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</si>
  <si>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</si>
  <si>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</si>
  <si>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</si>
  <si>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</si>
  <si>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</si>
  <si>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</si>
  <si>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</si>
  <si>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</si>
  <si>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</si>
  <si>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</si>
  <si>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</si>
  <si>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</si>
  <si>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</si>
  <si>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</si>
  <si>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</si>
  <si>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</si>
  <si>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</si>
  <si>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</si>
  <si>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</si>
  <si>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</si>
  <si>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</si>
  <si>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</si>
  <si>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</si>
  <si>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</si>
  <si>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</si>
  <si>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</si>
  <si>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</si>
  <si>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</si>
  <si>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</si>
  <si>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</si>
  <si>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</si>
  <si>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</si>
  <si>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</si>
  <si>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</si>
  <si>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</si>
  <si>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</si>
  <si>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</si>
  <si>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</si>
  <si>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</si>
  <si>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</si>
  <si>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</si>
  <si>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</si>
  <si>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</si>
  <si>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</si>
  <si>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</si>
  <si>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</si>
  <si>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</si>
  <si>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</si>
  <si>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</si>
  <si>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</si>
  <si>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</si>
  <si>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</si>
  <si>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</si>
  <si>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</si>
  <si>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</si>
  <si>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</si>
  <si>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</si>
  <si>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</si>
  <si>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</si>
  <si>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</si>
  <si>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</si>
  <si>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</si>
  <si>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</si>
  <si>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</si>
  <si>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</si>
  <si>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</si>
  <si>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</si>
  <si>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</si>
  <si>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</si>
  <si>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</si>
  <si>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</si>
  <si>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</si>
  <si>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</si>
  <si>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</si>
  <si>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</si>
  <si>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</si>
  <si>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</si>
  <si>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</si>
  <si>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</si>
  <si>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</si>
  <si>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</si>
  <si>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</si>
  <si>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</si>
  <si>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</si>
  <si>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</si>
  <si>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</si>
  <si>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</si>
  <si>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</si>
  <si>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</si>
  <si>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</si>
  <si>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</si>
  <si>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</si>
  <si>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</si>
  <si>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</si>
  <si>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</si>
  <si>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</si>
  <si>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</si>
  <si>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</si>
  <si>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</si>
  <si>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</si>
  <si>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</si>
  <si>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</si>
  <si>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</si>
  <si>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</si>
  <si>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</si>
  <si>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</si>
  <si>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</si>
  <si>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</si>
  <si>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</si>
  <si>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</si>
  <si>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</si>
  <si>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</si>
  <si>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</si>
  <si>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</si>
  <si>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</si>
  <si>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</si>
  <si>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</si>
  <si>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</si>
  <si>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</si>
  <si>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</si>
  <si>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</si>
  <si>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</si>
  <si>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</si>
  <si>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</si>
  <si>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</si>
  <si>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</si>
  <si>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</si>
  <si>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</si>
  <si>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</si>
  <si>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</si>
  <si>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</si>
  <si>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</si>
  <si>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</si>
  <si>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</si>
  <si>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</si>
  <si>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</si>
  <si>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</si>
  <si>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</si>
  <si>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</si>
  <si>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</si>
  <si>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</si>
  <si>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</si>
  <si>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</si>
  <si>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</si>
  <si>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</si>
  <si>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</si>
  <si>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</si>
  <si>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</si>
  <si>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</si>
  <si>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</si>
  <si>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</si>
  <si>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</si>
  <si>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</si>
  <si>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</si>
  <si>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</si>
  <si>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</si>
  <si>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</si>
  <si>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</si>
  <si>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</si>
  <si>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</si>
  <si>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</si>
  <si>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</si>
  <si>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</si>
  <si>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</si>
  <si>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</si>
  <si>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</si>
  <si>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</si>
  <si>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</si>
  <si>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</si>
  <si>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</si>
  <si>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</si>
  <si>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</si>
  <si>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</si>
  <si>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</si>
  <si>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</si>
  <si>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</si>
  <si>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</si>
  <si>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</si>
  <si>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</si>
  <si>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</si>
  <si>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</si>
  <si>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</si>
  <si>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</si>
  <si>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</si>
  <si>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</si>
  <si>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</si>
  <si>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</si>
  <si>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</si>
  <si>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</si>
  <si>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</si>
  <si>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</si>
  <si>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</si>
  <si>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</si>
  <si>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</si>
  <si>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</si>
  <si>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</si>
  <si>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</si>
  <si>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</si>
  <si>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</si>
  <si>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</si>
  <si>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</si>
  <si>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</si>
  <si>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</si>
  <si>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</si>
  <si>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</si>
  <si>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</si>
  <si>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</si>
  <si>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</si>
  <si>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</si>
  <si>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</si>
  <si>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</si>
  <si>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</si>
  <si>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</si>
  <si>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</si>
  <si>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</si>
  <si>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</si>
  <si>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</si>
  <si>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</si>
  <si>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</si>
  <si>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</si>
  <si>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</si>
  <si>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</si>
  <si>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</si>
  <si>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</si>
  <si>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</si>
  <si>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</si>
  <si>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</si>
  <si>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</si>
  <si>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</si>
  <si>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</si>
  <si>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</si>
  <si>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</si>
  <si>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</si>
  <si>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</si>
  <si>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</si>
  <si>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</si>
  <si>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</si>
  <si>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</si>
  <si>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</si>
  <si>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</si>
  <si>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</si>
  <si>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</si>
  <si>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</si>
  <si>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</si>
  <si>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</si>
  <si>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</si>
  <si>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</si>
  <si>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</si>
  <si>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</si>
  <si>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</si>
  <si>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</si>
  <si>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</si>
  <si>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</si>
  <si>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</si>
  <si>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</si>
  <si>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</si>
  <si>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</si>
  <si>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</si>
  <si>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</si>
  <si>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</si>
  <si>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</si>
  <si>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</si>
  <si>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</si>
  <si>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</si>
  <si>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</si>
  <si>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</si>
  <si>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</si>
  <si>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</si>
  <si>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</si>
  <si>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</si>
  <si>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</si>
  <si>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</si>
  <si>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</si>
  <si>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</si>
  <si>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</si>
  <si>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</si>
  <si>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</si>
  <si>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</si>
  <si>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</si>
  <si>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</si>
  <si>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</si>
  <si>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</si>
  <si>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</si>
  <si>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</si>
  <si>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</si>
  <si>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</si>
  <si>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</si>
  <si>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</si>
  <si>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</si>
  <si>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</si>
  <si>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</si>
  <si>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</si>
  <si>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</si>
  <si>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</si>
  <si>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</si>
  <si>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</si>
  <si>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</si>
  <si>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</si>
  <si>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</si>
  <si>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</si>
  <si>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</si>
  <si>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</si>
  <si>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</si>
  <si>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</si>
  <si>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</si>
  <si>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</si>
  <si>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</si>
  <si>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</si>
  <si>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</si>
  <si>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</si>
  <si>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</si>
  <si>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</si>
  <si>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</si>
  <si>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</si>
  <si>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</si>
  <si>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</si>
  <si>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</si>
  <si>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</si>
  <si>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</si>
  <si>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</si>
  <si>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</si>
  <si>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</si>
  <si>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</si>
  <si>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</si>
  <si>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</si>
  <si>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</si>
  <si>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</si>
  <si>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</si>
  <si>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</si>
  <si>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</si>
  <si>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</si>
  <si>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</si>
  <si>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</si>
  <si>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</si>
  <si>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</si>
  <si>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</si>
  <si>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</si>
  <si>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</si>
  <si>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</si>
  <si>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</si>
  <si>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</si>
  <si>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</si>
  <si>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</si>
  <si>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</si>
  <si>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</si>
  <si>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</si>
  <si>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</si>
  <si>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</si>
  <si>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</si>
  <si>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</si>
  <si>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</si>
  <si>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</si>
  <si>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</si>
  <si>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</si>
  <si>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</si>
  <si>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</si>
  <si>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</si>
  <si>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</si>
  <si>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</si>
  <si>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</si>
  <si>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</si>
  <si>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</si>
  <si>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</si>
  <si>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</si>
  <si>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</si>
  <si>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</si>
  <si>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</si>
  <si>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</si>
  <si>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</si>
  <si>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</si>
  <si>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</si>
  <si>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</si>
  <si>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</si>
  <si>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</si>
  <si>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</si>
  <si>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</si>
  <si>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</si>
  <si>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</si>
  <si>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</si>
  <si>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</si>
  <si>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</si>
  <si>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</si>
  <si>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</si>
  <si>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</si>
  <si>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</si>
  <si>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</si>
  <si>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</si>
  <si>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</si>
  <si>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</si>
  <si>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</si>
  <si>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</si>
  <si>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</si>
  <si>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</si>
  <si>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</si>
  <si>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</si>
  <si>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</si>
  <si>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</si>
  <si>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</si>
  <si>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</si>
  <si>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</si>
  <si>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</si>
  <si>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</si>
  <si>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</si>
  <si>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</si>
  <si>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</si>
  <si>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</si>
  <si>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</si>
  <si>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</si>
  <si>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</si>
  <si>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</si>
  <si>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</si>
  <si>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</si>
  <si>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</si>
  <si>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</si>
  <si>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</si>
  <si>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</si>
  <si>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</si>
  <si>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</si>
  <si>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</si>
  <si>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</si>
  <si>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</si>
  <si>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</si>
  <si>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</si>
  <si>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</si>
  <si>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</si>
  <si>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</si>
  <si>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</si>
  <si>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</si>
  <si>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</si>
  <si>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</si>
  <si>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</si>
  <si>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</si>
  <si>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</si>
  <si>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</si>
  <si>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</si>
  <si>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</si>
  <si>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</si>
  <si>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</si>
  <si>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</si>
  <si>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</si>
  <si>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</si>
  <si>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</si>
  <si>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</si>
  <si>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</si>
  <si>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</si>
  <si>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</si>
  <si>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</si>
  <si>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</si>
  <si>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</si>
  <si>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</si>
  <si>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</si>
  <si>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</si>
  <si>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</si>
  <si>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</si>
  <si>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</si>
  <si>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</si>
  <si>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</si>
  <si>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</si>
  <si>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</si>
  <si>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</si>
  <si>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</si>
  <si>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</si>
  <si>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</si>
  <si>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</si>
  <si>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</si>
  <si>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</si>
  <si>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</si>
  <si>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</si>
  <si>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</si>
  <si>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</si>
  <si>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</si>
  <si>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</si>
  <si>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</si>
  <si>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</si>
  <si>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</si>
  <si>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</si>
  <si>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</si>
  <si>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</si>
  <si>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</si>
  <si>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</si>
  <si>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</si>
  <si>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</si>
  <si>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</si>
  <si>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</si>
  <si>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</si>
  <si>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</si>
  <si>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</si>
  <si>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</si>
  <si>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</si>
  <si>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</si>
  <si>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</si>
  <si>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</si>
  <si>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</si>
  <si>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</si>
  <si>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</si>
  <si>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</si>
  <si>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</si>
  <si>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</si>
  <si>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</si>
  <si>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</si>
  <si>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</si>
  <si>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</si>
  <si>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</si>
  <si>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</si>
  <si>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</si>
  <si>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</si>
  <si>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</si>
  <si>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</si>
  <si>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</si>
  <si>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</si>
  <si>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</si>
  <si>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</si>
  <si>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</si>
  <si>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</si>
  <si>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</si>
  <si>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</si>
  <si>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</si>
  <si>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</si>
  <si>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</si>
  <si>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</si>
  <si>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</si>
  <si>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</si>
  <si>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</si>
  <si>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</si>
  <si>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</si>
  <si>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</si>
  <si>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</si>
  <si>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</si>
  <si>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</si>
  <si>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</si>
  <si>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</si>
  <si>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</si>
  <si>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</si>
  <si>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</si>
  <si>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</si>
  <si>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</si>
  <si>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</si>
  <si>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</si>
  <si>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</si>
  <si>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</si>
  <si>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</si>
  <si>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</si>
  <si>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</si>
  <si>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</si>
  <si>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</si>
  <si>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</si>
  <si>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</si>
  <si>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</si>
  <si>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</si>
  <si>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</si>
  <si>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</si>
  <si>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</si>
  <si>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</si>
  <si>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</si>
  <si>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</si>
  <si>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</si>
  <si>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</si>
  <si>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</si>
  <si>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</si>
  <si>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</si>
  <si>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</si>
  <si>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</si>
  <si>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</si>
  <si>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</si>
  <si>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</si>
  <si>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</si>
  <si>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</si>
  <si>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</si>
  <si>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</si>
  <si>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</si>
  <si>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</si>
  <si>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</si>
  <si>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</si>
  <si>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</si>
  <si>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</si>
  <si>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</si>
  <si>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</si>
  <si>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</si>
  <si>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</si>
  <si>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</si>
  <si>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</si>
  <si>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</si>
  <si>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</si>
  <si>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</si>
  <si>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</si>
  <si>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</si>
  <si>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</si>
  <si>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</si>
  <si>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</si>
  <si>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</si>
  <si>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</si>
  <si>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</si>
  <si>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</si>
  <si>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</si>
  <si>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</si>
  <si>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</si>
  <si>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</si>
  <si>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</si>
  <si>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</si>
  <si>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</si>
  <si>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</si>
  <si>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</si>
  <si>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</si>
  <si>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</si>
  <si>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</si>
  <si>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</si>
  <si>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</si>
  <si>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</si>
  <si>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</si>
  <si>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</si>
  <si>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</si>
  <si>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</si>
  <si>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</si>
  <si>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</si>
  <si>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</si>
  <si>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</si>
  <si>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</si>
  <si>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</si>
  <si>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</si>
  <si>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</si>
  <si>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</si>
  <si>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</si>
  <si>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</si>
  <si>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</si>
  <si>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</si>
  <si>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</si>
  <si>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</si>
  <si>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</si>
  <si>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</si>
  <si>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</si>
  <si>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</si>
  <si>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</si>
  <si>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</si>
  <si>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</si>
  <si>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</si>
  <si>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</si>
  <si>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</si>
  <si>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</si>
  <si>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</si>
  <si>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</si>
  <si>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</si>
  <si>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</si>
  <si>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</si>
  <si>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</si>
  <si>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</si>
  <si>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</si>
  <si>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</si>
  <si>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</si>
  <si>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</si>
  <si>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</si>
  <si>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</si>
  <si>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</si>
  <si>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</si>
  <si>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</si>
  <si>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</si>
  <si>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</si>
  <si>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</si>
  <si>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</si>
  <si>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</si>
  <si>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</si>
  <si>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</si>
  <si>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</si>
  <si>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</si>
  <si>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</si>
  <si>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</si>
  <si>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</si>
  <si>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</si>
  <si>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</si>
  <si>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</si>
  <si>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</si>
  <si>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</si>
  <si>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</si>
  <si>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</si>
  <si>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</si>
  <si>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</si>
  <si>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</si>
  <si>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</si>
  <si>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</si>
  <si>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</si>
  <si>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</si>
  <si>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</si>
  <si>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</si>
  <si>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</si>
  <si>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</si>
  <si>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</si>
  <si>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</si>
  <si>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</si>
  <si>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</si>
  <si>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</si>
  <si>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</si>
  <si>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</si>
  <si>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</si>
  <si>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</si>
  <si>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</si>
  <si>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</si>
  <si>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</si>
  <si>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</si>
  <si>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</si>
  <si>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</si>
  <si>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</si>
  <si>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</si>
  <si>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</si>
  <si>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</si>
  <si>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</si>
  <si>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</si>
  <si>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</si>
  <si>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</si>
  <si>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</si>
  <si>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</si>
  <si>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</si>
  <si>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</si>
  <si>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</si>
  <si>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</si>
  <si>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</si>
  <si>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</si>
  <si>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</si>
  <si>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</si>
  <si>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</si>
  <si>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</si>
  <si>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</si>
  <si>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</si>
  <si>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</si>
  <si>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</si>
  <si>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</si>
  <si>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</si>
  <si>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</si>
  <si>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</si>
  <si>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</si>
  <si>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</si>
  <si>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</si>
  <si>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</si>
  <si>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</si>
  <si>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</si>
  <si>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</si>
  <si>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</si>
  <si>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</si>
  <si>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</si>
  <si>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</si>
  <si>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</si>
  <si>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</si>
  <si>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</si>
  <si>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</si>
  <si>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</si>
  <si>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</si>
  <si>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</si>
  <si>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</si>
  <si>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</si>
  <si>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</si>
  <si>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</si>
  <si>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</si>
  <si>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</si>
  <si>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</si>
  <si>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</si>
  <si>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</si>
  <si>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</si>
  <si>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</si>
  <si>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</si>
  <si>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</si>
  <si>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</si>
  <si>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</si>
  <si>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</si>
  <si>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</si>
  <si>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</si>
  <si>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</si>
  <si>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</si>
  <si>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</si>
  <si>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</si>
  <si>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</si>
  <si>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</si>
  <si>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</si>
  <si>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</si>
  <si>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</si>
  <si>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</si>
  <si>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</si>
  <si>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</si>
  <si>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</si>
  <si>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</si>
  <si>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</si>
  <si>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</si>
  <si>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</si>
  <si>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</si>
  <si>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</si>
  <si>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</si>
  <si>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</si>
  <si>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</si>
  <si>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</si>
  <si>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</si>
  <si>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</si>
  <si>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</si>
  <si>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</si>
  <si>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</si>
  <si>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</si>
  <si>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</si>
  <si>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</si>
  <si>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</si>
  <si>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</si>
  <si>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</si>
  <si>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</si>
  <si>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</si>
  <si>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</si>
  <si>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</si>
  <si>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</si>
  <si>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</si>
  <si>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</si>
  <si>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</si>
  <si>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</si>
  <si>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</si>
  <si>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</si>
  <si>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</si>
  <si>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</si>
  <si>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</si>
  <si>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</si>
  <si>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</si>
  <si>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</si>
  <si>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</si>
  <si>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</si>
  <si>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</si>
  <si>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</si>
  <si>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</si>
  <si>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</si>
  <si>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</si>
  <si>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</si>
  <si>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</si>
  <si>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</si>
  <si>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</si>
  <si>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</si>
  <si>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</si>
  <si>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</si>
  <si>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</si>
  <si>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</si>
  <si>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</si>
  <si>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</si>
  <si>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</si>
  <si>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</si>
  <si>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</si>
  <si>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</si>
  <si>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</si>
  <si>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</si>
  <si>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</si>
  <si>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</si>
  <si>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</si>
  <si>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</si>
  <si>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</si>
  <si>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</si>
  <si>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</si>
  <si>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</si>
  <si>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</si>
  <si>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</si>
  <si>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</si>
  <si>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</si>
  <si>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</si>
  <si>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</si>
  <si>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</si>
  <si>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</si>
  <si>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</si>
  <si>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</si>
  <si>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</si>
  <si>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</si>
  <si>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</si>
  <si>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</si>
  <si>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</si>
  <si>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</si>
  <si>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</si>
  <si>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</si>
  <si>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</si>
  <si>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</si>
  <si>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</si>
  <si>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</si>
  <si>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</si>
  <si>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</si>
  <si>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</si>
  <si>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</si>
  <si>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</si>
  <si>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</si>
  <si>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</si>
  <si>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</si>
  <si>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</si>
  <si>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</si>
  <si>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</si>
  <si>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</si>
  <si>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</si>
  <si>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</si>
  <si>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</si>
  <si>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</si>
  <si>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</si>
  <si>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</si>
  <si>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</si>
  <si>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</si>
  <si>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</si>
  <si>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</si>
  <si>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</si>
  <si>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</si>
  <si>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</si>
  <si>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</si>
  <si>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</si>
  <si>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</si>
  <si>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</si>
  <si>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</si>
  <si>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</si>
  <si>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</si>
  <si>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</si>
  <si>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</si>
  <si>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</si>
  <si>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</si>
  <si>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</si>
  <si>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</si>
  <si>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</si>
  <si>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</si>
  <si>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</si>
  <si>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</si>
  <si>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</si>
  <si>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</si>
  <si>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</si>
  <si>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</si>
  <si>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</si>
  <si>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</si>
  <si>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</si>
  <si>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</si>
  <si>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</si>
  <si>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</si>
  <si>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</si>
  <si>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</si>
  <si>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</si>
  <si>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</si>
  <si>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</si>
  <si>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</si>
  <si>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</si>
  <si>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</si>
  <si>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</si>
  <si>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</si>
  <si>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</si>
  <si>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</si>
  <si>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</si>
  <si>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</si>
  <si>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</si>
  <si>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</si>
  <si>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</si>
  <si>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</si>
  <si>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</si>
  <si>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</si>
  <si>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</si>
  <si>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</si>
  <si>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</si>
  <si>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</si>
  <si>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</si>
  <si>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</si>
  <si>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</si>
  <si>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</si>
  <si>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</si>
  <si>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</si>
  <si>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</si>
  <si>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</si>
  <si>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</si>
  <si>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</si>
  <si>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</si>
  <si>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</si>
  <si>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</si>
  <si>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</si>
  <si>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</si>
  <si>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</si>
  <si>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</si>
  <si>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</si>
  <si>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</si>
  <si>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</si>
  <si>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</si>
  <si>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</si>
  <si>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</si>
  <si>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</si>
  <si>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</si>
  <si>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</si>
  <si>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</si>
  <si>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</si>
  <si>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</si>
  <si>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</si>
  <si>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</si>
  <si>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</si>
  <si>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</si>
  <si>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</si>
  <si>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</si>
  <si>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</si>
  <si>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</si>
  <si>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</si>
  <si>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</si>
  <si>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</si>
  <si>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</si>
  <si>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</si>
  <si>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</si>
  <si>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</si>
  <si>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</si>
  <si>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</si>
  <si>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</si>
  <si>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</si>
  <si>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</si>
  <si>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</si>
  <si>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</si>
  <si>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</si>
  <si>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</si>
  <si>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</si>
  <si>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</si>
  <si>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</si>
  <si>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</si>
  <si>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</si>
  <si>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</si>
  <si>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</si>
  <si>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</si>
  <si>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</si>
  <si>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</si>
  <si>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</si>
  <si>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</si>
  <si>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</si>
  <si>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</si>
  <si>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</si>
  <si>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</si>
  <si>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</si>
  <si>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</si>
  <si>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</si>
  <si>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</si>
  <si>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</si>
  <si>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</si>
  <si>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</si>
  <si>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</si>
  <si>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</si>
  <si>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</si>
  <si>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</si>
  <si>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</si>
  <si>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</si>
  <si>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</si>
  <si>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</si>
  <si>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</si>
  <si>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</si>
  <si>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</si>
  <si>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</si>
  <si>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</si>
  <si>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</si>
  <si>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</si>
  <si>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</si>
  <si>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</si>
  <si>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</si>
  <si>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</si>
  <si>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</si>
  <si>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</si>
  <si>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</si>
  <si>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</si>
  <si>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</si>
  <si>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</si>
  <si>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</si>
  <si>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</si>
  <si>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</si>
  <si>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</si>
  <si>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</si>
  <si>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</si>
  <si>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</si>
  <si>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</si>
  <si>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</si>
  <si>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</si>
  <si>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</si>
  <si>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</si>
  <si>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</si>
  <si>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</si>
  <si>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</si>
  <si>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</si>
  <si>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</si>
  <si>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</si>
  <si>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</si>
  <si>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</si>
  <si>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</si>
  <si>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</si>
  <si>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</si>
  <si>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</si>
  <si>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</si>
  <si>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</si>
  <si>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</si>
  <si>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</si>
  <si>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</si>
  <si>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</si>
  <si>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</si>
  <si>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</si>
  <si>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</si>
  <si>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</si>
  <si>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</si>
  <si>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</si>
  <si>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</si>
  <si>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</si>
  <si>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</si>
  <si>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</si>
  <si>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</si>
  <si>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</si>
  <si>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</si>
  <si>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</si>
  <si>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</si>
  <si>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</si>
  <si>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</si>
  <si>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</si>
  <si>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</si>
  <si>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</si>
  <si>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</si>
  <si>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</si>
  <si>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</si>
  <si>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</si>
  <si>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</si>
  <si>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</si>
  <si>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</si>
  <si>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</si>
  <si>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</si>
  <si>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</si>
  <si>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</si>
  <si>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</si>
  <si>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</si>
  <si>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</si>
  <si>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</si>
  <si>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</si>
  <si>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</si>
  <si>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</si>
  <si>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</si>
  <si>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</si>
  <si>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</si>
  <si>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</si>
  <si>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</si>
  <si>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</si>
  <si>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</si>
  <si>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</si>
  <si>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</si>
  <si>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</si>
  <si>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</si>
  <si>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</si>
  <si>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</si>
  <si>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</si>
  <si>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</si>
  <si>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</si>
  <si>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</si>
  <si>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</si>
  <si>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</si>
  <si>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</si>
  <si>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</si>
  <si>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</si>
  <si>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</si>
  <si>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</si>
  <si>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</si>
  <si>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</si>
  <si>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</si>
  <si>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</si>
  <si>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</si>
  <si>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</si>
  <si>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</si>
  <si>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</si>
  <si>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</si>
  <si>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</si>
  <si>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</si>
  <si>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</si>
  <si>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</si>
  <si>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</si>
  <si>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</si>
  <si>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</si>
  <si>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</si>
  <si>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</si>
  <si>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</si>
  <si>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</si>
  <si>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</si>
  <si>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</si>
  <si>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</si>
  <si>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</si>
  <si>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</si>
  <si>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</si>
  <si>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</si>
  <si>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</si>
  <si>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</si>
  <si>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</si>
  <si>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</si>
  <si>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</si>
  <si>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</si>
  <si>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</si>
  <si>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</si>
  <si>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</si>
  <si>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</si>
  <si>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</si>
  <si>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</si>
  <si>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</si>
  <si>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</si>
  <si>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</si>
  <si>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</si>
  <si>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</si>
  <si>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</si>
  <si>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</si>
  <si>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</si>
  <si>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</si>
  <si>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</si>
  <si>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</si>
  <si>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</si>
  <si>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</si>
  <si>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</si>
  <si>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</si>
  <si>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</si>
  <si>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</si>
  <si>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</si>
  <si>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</si>
  <si>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</si>
  <si>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</si>
  <si>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</si>
  <si>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</si>
  <si>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</si>
  <si>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</si>
  <si>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</si>
  <si>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</si>
  <si>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</si>
  <si>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</si>
  <si>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</si>
  <si>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</si>
  <si>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</si>
  <si>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</si>
  <si>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</si>
  <si>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</si>
  <si>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</si>
  <si>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</si>
  <si>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</si>
  <si>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</si>
  <si>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</si>
  <si>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</si>
  <si>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</si>
  <si>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</si>
  <si>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</si>
  <si>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</si>
  <si>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</si>
  <si>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</si>
  <si>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</si>
  <si>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</si>
  <si>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</si>
  <si>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</si>
  <si>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</si>
  <si>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</si>
  <si>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</si>
  <si>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</si>
  <si>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</si>
  <si>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</si>
  <si>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</si>
  <si>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</si>
  <si>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</si>
  <si>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</si>
  <si>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</si>
  <si>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</si>
  <si>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</si>
  <si>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</si>
  <si>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</si>
  <si>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</si>
  <si>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</si>
  <si>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</si>
  <si>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</si>
  <si>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</si>
  <si>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</si>
  <si>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</si>
  <si>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</si>
  <si>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</si>
  <si>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</si>
  <si>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</si>
  <si>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</si>
  <si>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</si>
  <si>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</si>
  <si>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</si>
  <si>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</si>
  <si>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</si>
  <si>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</si>
  <si>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</si>
  <si>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</si>
  <si>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</si>
  <si>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</si>
  <si>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</si>
  <si>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</si>
  <si>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</si>
  <si>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</si>
  <si>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</si>
  <si>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</si>
  <si>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</si>
  <si>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</si>
  <si>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</si>
  <si>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</si>
  <si>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</si>
  <si>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</si>
  <si>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</si>
  <si>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</si>
  <si>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</si>
  <si>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</si>
  <si>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</si>
  <si>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</si>
  <si>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</si>
  <si>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</si>
  <si>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</si>
  <si>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</si>
  <si>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</si>
  <si>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</si>
  <si>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</si>
  <si>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</si>
  <si>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</si>
  <si>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</si>
  <si>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</si>
  <si>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</si>
  <si>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</si>
  <si>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</si>
  <si>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</si>
  <si>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</si>
  <si>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</si>
  <si>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</si>
  <si>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</si>
  <si>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</si>
  <si>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</si>
  <si>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</si>
  <si>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</si>
  <si>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</si>
  <si>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</si>
  <si>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</si>
  <si>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</si>
  <si>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</si>
  <si>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</si>
  <si>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</si>
  <si>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</si>
  <si>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</si>
  <si>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</si>
  <si>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</si>
  <si>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</si>
  <si>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</si>
  <si>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</si>
  <si>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</si>
  <si>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</si>
  <si>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</si>
  <si>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</si>
  <si>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</si>
  <si>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</si>
  <si>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</si>
  <si>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</si>
  <si>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</si>
  <si>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</si>
  <si>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</si>
  <si>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</si>
  <si>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</si>
  <si>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</si>
  <si>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</si>
  <si>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</si>
  <si>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</si>
  <si>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</si>
  <si>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</si>
  <si>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</si>
  <si>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</si>
  <si>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</si>
  <si>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</si>
  <si>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</si>
  <si>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</si>
  <si>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</si>
  <si>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</si>
  <si>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</si>
  <si>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</si>
  <si>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</si>
  <si>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</si>
  <si>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</si>
  <si>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</si>
  <si>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</si>
  <si>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</si>
  <si>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</si>
  <si>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</si>
  <si>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</si>
  <si>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</si>
  <si>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</si>
  <si>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</si>
  <si>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</si>
  <si>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</si>
  <si>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</si>
  <si>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</si>
  <si>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</si>
  <si>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</si>
  <si>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</si>
  <si>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</si>
  <si>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</si>
  <si>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</si>
  <si>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</si>
  <si>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</si>
  <si>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</si>
  <si>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</si>
  <si>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</si>
  <si>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</si>
  <si>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</si>
  <si>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</si>
  <si>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</si>
  <si>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</si>
  <si>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</si>
  <si>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</si>
  <si>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</si>
  <si>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</si>
  <si>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</si>
  <si>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</si>
  <si>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</si>
  <si>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</si>
  <si>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</si>
  <si>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</si>
  <si>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</si>
  <si>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</si>
  <si>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</si>
  <si>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</si>
  <si>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</si>
  <si>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</si>
  <si>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</si>
  <si>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</si>
  <si>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</si>
  <si>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</si>
  <si>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</si>
  <si>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</si>
  <si>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</si>
  <si>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</si>
  <si>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</si>
  <si>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</si>
  <si>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</si>
  <si>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</si>
  <si>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</si>
  <si>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</si>
  <si>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</si>
  <si>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</si>
  <si>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</si>
  <si>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</si>
  <si>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</si>
  <si>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</si>
  <si>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</si>
  <si>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</si>
  <si>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</si>
  <si>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</si>
  <si>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</si>
  <si>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</si>
  <si>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</si>
  <si>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</si>
  <si>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</si>
  <si>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</si>
  <si>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</si>
  <si>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</si>
  <si>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</si>
  <si>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</si>
  <si>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</si>
  <si>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</si>
  <si>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</si>
  <si>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</si>
  <si>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</si>
  <si>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</si>
  <si>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</si>
  <si>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</si>
  <si>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</si>
  <si>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</si>
  <si>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</si>
  <si>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</si>
  <si>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</si>
  <si>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</si>
  <si>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</si>
  <si>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</si>
  <si>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</si>
  <si>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</si>
  <si>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</si>
  <si>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</si>
  <si>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</si>
  <si>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</si>
  <si>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</si>
  <si>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</si>
  <si>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</si>
  <si>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</si>
  <si>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</si>
  <si>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</si>
  <si>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</si>
  <si>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</si>
  <si>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</si>
  <si>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</si>
  <si>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</si>
  <si>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</si>
  <si>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</si>
  <si>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</si>
  <si>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</si>
  <si>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</si>
  <si>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</si>
  <si>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</si>
  <si>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</si>
  <si>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</si>
  <si>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</si>
  <si>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</si>
  <si>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</si>
  <si>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</si>
  <si>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</si>
  <si>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</si>
  <si>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</si>
  <si>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</si>
  <si>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</si>
  <si>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</si>
  <si>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</si>
  <si>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</si>
  <si>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</si>
  <si>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</si>
  <si>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</si>
  <si>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</si>
  <si>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</si>
  <si>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</si>
  <si>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</si>
  <si>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</si>
  <si>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</si>
  <si>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</si>
  <si>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</si>
  <si>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</si>
  <si>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</si>
  <si>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</si>
  <si>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</si>
  <si>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</si>
  <si>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</si>
  <si>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</si>
  <si>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</si>
  <si>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</si>
  <si>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</si>
  <si>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</si>
  <si>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</si>
  <si>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</si>
  <si>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</si>
  <si>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</si>
  <si>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</si>
  <si>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</si>
  <si>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</si>
  <si>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</si>
  <si>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</si>
  <si>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</si>
  <si>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</si>
  <si>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</si>
  <si>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</si>
  <si>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</si>
  <si>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</si>
  <si>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</si>
  <si>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</si>
  <si>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</si>
  <si>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</si>
  <si>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</si>
  <si>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</si>
  <si>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</si>
  <si>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</si>
  <si>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</si>
  <si>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</si>
  <si>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</si>
  <si>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</si>
  <si>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</si>
  <si>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</si>
  <si>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</si>
  <si>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</si>
  <si>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</si>
  <si>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</si>
  <si>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</si>
  <si>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</si>
  <si>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</si>
  <si>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</si>
  <si>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</si>
  <si>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</si>
  <si>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</si>
  <si>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</si>
  <si>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</si>
  <si>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</si>
  <si>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</si>
  <si>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</si>
  <si>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</si>
  <si>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</si>
  <si>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</si>
  <si>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</si>
  <si>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</si>
  <si>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</si>
  <si>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</si>
  <si>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</si>
  <si>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</si>
  <si>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</si>
  <si>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</si>
  <si>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</si>
  <si>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</si>
  <si>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</si>
  <si>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</si>
  <si>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</si>
  <si>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</si>
  <si>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</si>
  <si>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</si>
  <si>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</si>
  <si>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</si>
  <si>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</si>
  <si>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</si>
  <si>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</si>
  <si>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</si>
  <si>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</si>
  <si>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</si>
  <si>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</si>
  <si>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</si>
  <si>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</si>
  <si>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</si>
  <si>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</si>
  <si>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</si>
  <si>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</si>
  <si>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</si>
  <si>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</si>
  <si>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</si>
  <si>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</si>
  <si>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</si>
  <si>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</si>
  <si>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</si>
  <si>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</si>
  <si>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</si>
  <si>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</si>
  <si>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</si>
  <si>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</si>
  <si>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</si>
  <si>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</si>
  <si>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</si>
  <si>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</si>
  <si>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</si>
  <si>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</si>
  <si>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</si>
  <si>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</si>
  <si>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</si>
  <si>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</si>
  <si>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</si>
  <si>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</si>
  <si>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</si>
  <si>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</si>
  <si>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</si>
  <si>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</si>
  <si>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</si>
  <si>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</si>
  <si>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</si>
  <si>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</si>
  <si>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</si>
  <si>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</si>
  <si>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</si>
  <si>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</si>
  <si>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</si>
  <si>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</si>
  <si>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</si>
  <si>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</si>
  <si>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</si>
  <si>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</si>
  <si>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</si>
  <si>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</si>
  <si>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</si>
  <si>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</si>
  <si>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</si>
  <si>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</si>
  <si>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</si>
  <si>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</si>
  <si>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</si>
  <si>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</si>
  <si>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</si>
  <si>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</si>
  <si>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</si>
  <si>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</si>
  <si>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</si>
  <si>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</si>
  <si>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</si>
  <si>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</si>
  <si>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</si>
  <si>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</si>
  <si>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</si>
  <si>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</si>
  <si>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</si>
  <si>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</si>
  <si>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</si>
  <si>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</si>
  <si>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</si>
  <si>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</si>
  <si>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</si>
  <si>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</si>
  <si>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</si>
  <si>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</si>
  <si>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</si>
  <si>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</si>
  <si>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</si>
  <si>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</si>
  <si>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</si>
  <si>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</si>
  <si>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</si>
  <si>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</si>
  <si>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</si>
  <si>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</si>
  <si>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</si>
  <si>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</si>
  <si>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</si>
  <si>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</si>
  <si>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</si>
  <si>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</si>
  <si>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</si>
  <si>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</si>
  <si>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</si>
  <si>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</si>
  <si>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</si>
  <si>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</si>
  <si>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</si>
  <si>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</si>
  <si>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</si>
  <si>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</si>
  <si>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</si>
  <si>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</si>
  <si>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</si>
  <si>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</si>
  <si>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</si>
  <si>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</si>
  <si>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</si>
  <si>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</si>
  <si>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</si>
  <si>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</si>
  <si>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</si>
  <si>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</si>
  <si>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</si>
  <si>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</si>
  <si>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</si>
  <si>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</si>
  <si>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</si>
  <si>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</si>
  <si>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</si>
  <si>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</si>
  <si>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</si>
  <si>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</si>
  <si>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</si>
  <si>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</si>
  <si>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</si>
  <si>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</si>
  <si>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</si>
  <si>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</si>
  <si>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</si>
  <si>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</si>
  <si>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</si>
  <si>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</si>
  <si>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</si>
  <si>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</si>
  <si>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</si>
  <si>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</si>
  <si>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</si>
  <si>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</si>
  <si>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</si>
  <si>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</si>
  <si>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</si>
  <si>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</si>
  <si>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</si>
  <si>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</si>
  <si>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</si>
  <si>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</si>
  <si>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</si>
  <si>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</si>
  <si>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</si>
  <si>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</si>
  <si>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</si>
  <si>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</si>
  <si>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</si>
  <si>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</si>
  <si>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</si>
  <si>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</si>
  <si>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</si>
  <si>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</si>
  <si>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</si>
  <si>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</si>
  <si>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</si>
  <si>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</si>
  <si>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</si>
  <si>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</si>
  <si>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</si>
  <si>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</si>
  <si>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</si>
  <si>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</si>
  <si>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</si>
  <si>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</si>
  <si>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</si>
  <si>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</si>
  <si>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</si>
  <si>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</si>
  <si>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</si>
  <si>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</si>
  <si>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</si>
  <si>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</si>
  <si>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</si>
  <si>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</si>
  <si>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</si>
  <si>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</si>
  <si>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</si>
  <si>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</si>
  <si>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</si>
  <si>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</si>
  <si>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</si>
  <si>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</si>
  <si>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</si>
  <si>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</si>
  <si>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</si>
  <si>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</si>
  <si>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</si>
  <si>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</si>
  <si>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</si>
  <si>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</si>
  <si>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</si>
  <si>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</si>
  <si>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</si>
  <si>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</si>
  <si>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</si>
  <si>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</si>
  <si>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</si>
  <si>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</si>
  <si>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</si>
  <si>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</si>
  <si>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</si>
  <si>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</si>
  <si>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</si>
  <si>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</si>
  <si>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</si>
  <si>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</si>
  <si>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</si>
  <si>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</si>
  <si>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</si>
  <si>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</si>
  <si>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</si>
  <si>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</si>
  <si>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</si>
  <si>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</si>
  <si>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</si>
  <si>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</si>
  <si>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</si>
  <si>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</si>
  <si>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</si>
  <si>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</si>
  <si>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</si>
  <si>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</si>
  <si>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</si>
  <si>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</si>
  <si>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</si>
  <si>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</si>
  <si>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</si>
  <si>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</si>
  <si>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</si>
  <si>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</si>
  <si>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</si>
  <si>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</si>
  <si>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</si>
  <si>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</si>
  <si>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</si>
  <si>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</si>
  <si>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</si>
  <si>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</si>
  <si>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</si>
  <si>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</si>
  <si>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</si>
  <si>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</si>
  <si>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</si>
  <si>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</si>
  <si>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</si>
  <si>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</si>
  <si>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</si>
  <si>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</si>
  <si>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</si>
  <si>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</si>
  <si>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</si>
  <si>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</si>
  <si>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</si>
  <si>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</si>
  <si>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</si>
  <si>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</si>
  <si>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</si>
  <si>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</si>
  <si>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</si>
  <si>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</si>
  <si>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</si>
  <si>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</si>
  <si>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</si>
  <si>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</si>
  <si>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</si>
  <si>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</si>
  <si>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</si>
  <si>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</si>
  <si>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</si>
  <si>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</si>
  <si>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</si>
  <si>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</si>
  <si>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</si>
  <si>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</si>
  <si>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</si>
  <si>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</si>
  <si>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</si>
  <si>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</si>
  <si>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</si>
  <si>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</si>
  <si>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</si>
  <si>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</si>
  <si>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</si>
  <si>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</si>
  <si>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</si>
  <si>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</si>
  <si>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</si>
  <si>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</si>
  <si>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</si>
  <si>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</si>
  <si>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</si>
  <si>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</si>
  <si>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</si>
  <si>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</si>
  <si>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</si>
  <si>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</si>
  <si>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</si>
  <si>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</si>
  <si>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</si>
  <si>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</si>
  <si>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</si>
  <si>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</si>
  <si>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</si>
  <si>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</si>
  <si>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</si>
  <si>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</si>
  <si>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</si>
  <si>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</si>
  <si>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</si>
  <si>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</si>
  <si>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</si>
  <si>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</si>
  <si>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</si>
  <si>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</si>
  <si>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</si>
  <si>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</si>
  <si>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</si>
  <si>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</si>
  <si>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</si>
  <si>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</si>
  <si>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</si>
  <si>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</si>
  <si>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</si>
  <si>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</si>
  <si>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</si>
  <si>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</si>
  <si>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</si>
  <si>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</si>
  <si>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</si>
  <si>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</si>
  <si>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</si>
  <si>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</si>
  <si>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</si>
  <si>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</si>
  <si>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</si>
  <si>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</si>
  <si>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</si>
  <si>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</si>
  <si>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</si>
  <si>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</si>
  <si>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</si>
  <si>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</si>
  <si>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</si>
  <si>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</si>
  <si>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</si>
  <si>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</si>
  <si>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</si>
  <si>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</si>
  <si>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</si>
  <si>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</si>
  <si>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</si>
  <si>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</si>
  <si>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</si>
  <si>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</si>
  <si>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 xml:space="preserve">CENTRO DE ESTUDIOS TECNICOS DE LA COSTA </t>
  </si>
  <si>
    <t>PRESTACION  DE SERVICIO PARA DESARROLLAR PROYECTO LABORATORIO INFANTIL  CREATIVO  EN FORMACION  ARTISTICA DE JORNADAS  ESCOLARES COMPLEMENTARIAS</t>
  </si>
  <si>
    <t>No 356 de 2016</t>
  </si>
  <si>
    <t xml:space="preserve">BRINDAR  SERVICIOS DE FORTALECIMIENTO  DE LOS NIÑOS Y NIÑAS  EN LA   VULNERACION  DE LOS DERECHOS DE LOS NIÑOS Y NIÑAS  EN PRIMERA INFANCIA  Y ADOLECENCIA  EN NUESTRA INSTITUCION EN EL MUNICIPIO DE  SINCELEJO  DEPARTAMENTO DE SUCRE </t>
  </si>
  <si>
    <t xml:space="preserve">CENTRO EDUCATIVO CASITA DE LA SABIDURIA </t>
  </si>
  <si>
    <t>No 095 de 2017</t>
  </si>
  <si>
    <t>PRESTAR SERVICIOS DE EDUCACION INICIAL DE A LA ATENCION INTEGRAL  A NIÑOS Y NIÑAS  MENORES DE 5 AÑOS AL GRADO DE TRANSACCION PARA EL DESARROLLO INTEGRAL  A LA ATENCION INTEGRAL  A LA PRIMERA INFANCIA</t>
  </si>
  <si>
    <t>GRUPO EMPRESARIAL EMPRENDE TU VIDA S.AS</t>
  </si>
  <si>
    <t>N°117/2018</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</si>
  <si>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</si>
  <si>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</si>
  <si>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</si>
  <si>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No 124 de 2017 </t>
  </si>
  <si>
    <t>70-130-2020</t>
  </si>
  <si>
    <t>70-129-2020</t>
  </si>
  <si>
    <t>70-126-2020</t>
  </si>
  <si>
    <t>70-125-2020</t>
  </si>
  <si>
    <t>70-124-2020</t>
  </si>
  <si>
    <t>70-122-2020</t>
  </si>
  <si>
    <t>70-0121-2020</t>
  </si>
  <si>
    <t>70-0120-2020</t>
  </si>
  <si>
    <t>70-0118-2020</t>
  </si>
  <si>
    <t>70-0116-2020</t>
  </si>
  <si>
    <t>70-0114-2020</t>
  </si>
  <si>
    <t>70-0131-2020</t>
  </si>
  <si>
    <t>70-0132-2020</t>
  </si>
  <si>
    <t>70-0134-2020</t>
  </si>
  <si>
    <t>70-0135-2020</t>
  </si>
  <si>
    <t>70-0136-2020</t>
  </si>
  <si>
    <t>70-0138-2020</t>
  </si>
  <si>
    <t>70-0110-2020</t>
  </si>
  <si>
    <t>70-0112-2020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</si>
  <si>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</si>
  <si>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</si>
  <si>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</si>
  <si>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</si>
  <si>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</si>
  <si>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</si>
  <si>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70-0133-2020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</si>
  <si>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</si>
  <si>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</si>
  <si>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</si>
  <si>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los manuales operativos de </t>
  </si>
  <si>
    <t>DEIVIS ENRIQUE ROMAN MONTERROSA</t>
  </si>
  <si>
    <t xml:space="preserve">DEIVIS ENRIQUE ROMAN MONTERROSA </t>
  </si>
  <si>
    <t>CRA 17 No ° 26-32</t>
  </si>
  <si>
    <t>CORPORURAL@GMAIL.COM</t>
  </si>
  <si>
    <t>3014425656</t>
  </si>
  <si>
    <t>PROPICIAR EL DESARROLLO INTEGRAL  Y ARMONICO DE LA POBLACION PREESCOLAR A TRAVES DE LOS CAMPOS FORMATIVOS DE DESARROLLO PERSONAL Y SOCIAL</t>
  </si>
  <si>
    <t xml:space="preserve">CENTRO EDUCATIVO MARILIN </t>
  </si>
  <si>
    <t>INSTITUCION JOSE ASUNCION SILVA</t>
  </si>
  <si>
    <t>PRESTACION   DE SERVICIO  PARA DESARROLLAR  Y POTENCIAR EN LA PRIMERA INFANCIA HABILIDADES  DE LOS NIÑOS Y NIÑAS  PARA RECREARSE  EN LAS EXPRESIONES LUDICAS</t>
  </si>
  <si>
    <t>No 02 de 2013</t>
  </si>
  <si>
    <t>No 01 de 2014</t>
  </si>
  <si>
    <t>No 03 de 2015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</si>
  <si>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</si>
  <si>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02-12-003</t>
  </si>
  <si>
    <t>06-01-013</t>
  </si>
  <si>
    <t>10-01-020</t>
  </si>
  <si>
    <t>No 120 de 2019</t>
  </si>
  <si>
    <t xml:space="preserve">20-01-057 </t>
  </si>
  <si>
    <t xml:space="preserve"> 20217070001472020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</si>
</sst>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2738</v>
      </c>
      <c r="D15" s="35"/>
      <c r="E15" s="35"/>
      <c r="F15" s="5"/>
      <c r="G15" s="32" t="s">
        <v>1168</v>
      </c>
      <c r="H15" s="103" t="s">
        <v>453</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823003970</v>
      </c>
      <c r="C20" s="5"/>
      <c r="D20" s="73"/>
      <c r="E20" s="5"/>
      <c r="F20" s="5"/>
      <c r="G20" s="5"/>
      <c r="H20" s="184"/>
      <c r="I20" s="147" t="s">
        <v>453</v>
      </c>
      <c r="J20" s="148" t="s">
        <v>963</v>
      </c>
      <c r="K20" s="149">
        <v>1180001460</v>
      </c>
      <c r="L20" s="150">
        <v>44191</v>
      </c>
      <c r="M20" s="150">
        <v>44561</v>
      </c>
      <c r="N20" s="133">
        <f>+(M20-L20)/30</f>
        <v>12.333333333333334</v>
      </c>
      <c r="O20" s="136"/>
      <c r="U20" s="132"/>
      <c r="V20" s="105">
        <f ca="1">NOW()</f>
        <v>44194.561872453705</v>
      </c>
      <c r="W20" s="105">
        <f ca="1">NOW()</f>
        <v>44194.561872453705</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RURAL Y EMPRESARIAL DEL CARIBE</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2732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2733</v>
      </c>
      <c r="E48" s="143">
        <v>37593</v>
      </c>
      <c r="F48" s="143">
        <v>38713</v>
      </c>
      <c r="G48" s="158">
        <f>IF(AND(E48&lt;&gt;"",F48&lt;&gt;""),((F48-E48)/30),"")</f>
        <v>37.333333333333336</v>
      </c>
      <c r="H48" s="114" t="s">
        <v>2725</v>
      </c>
      <c r="I48" s="113" t="s">
        <v>453</v>
      </c>
      <c r="J48" s="113" t="s">
        <v>963</v>
      </c>
      <c r="K48" s="116">
        <v>9000000</v>
      </c>
      <c r="L48" s="115" t="s">
        <v>1148</v>
      </c>
      <c r="M48" s="117">
        <v>1</v>
      </c>
      <c r="N48" s="115" t="s">
        <v>27</v>
      </c>
      <c r="O48" s="115" t="s">
        <v>1148</v>
      </c>
      <c r="P48" s="78"/>
    </row>
    <row r="49" spans="1:16" s="6" customFormat="1" ht="24.75" customHeight="1" x14ac:dyDescent="0.25">
      <c r="A49" s="141">
        <v>2</v>
      </c>
      <c r="B49" s="111" t="s">
        <v>2676</v>
      </c>
      <c r="C49" s="112" t="s">
        <v>32</v>
      </c>
      <c r="D49" s="110" t="s">
        <v>2734</v>
      </c>
      <c r="E49" s="143">
        <v>38721</v>
      </c>
      <c r="F49" s="143">
        <v>40175</v>
      </c>
      <c r="G49" s="158">
        <f t="shared" ref="G49:G50" si="2">IF(AND(E49&lt;&gt;"",F49&lt;&gt;""),((F49-E49)/30),"")</f>
        <v>48.466666666666669</v>
      </c>
      <c r="H49" s="120" t="s">
        <v>2725</v>
      </c>
      <c r="I49" s="113" t="s">
        <v>453</v>
      </c>
      <c r="J49" s="113" t="s">
        <v>963</v>
      </c>
      <c r="K49" s="116">
        <v>10000000</v>
      </c>
      <c r="L49" s="115" t="s">
        <v>1148</v>
      </c>
      <c r="M49" s="117">
        <v>1</v>
      </c>
      <c r="N49" s="115" t="s">
        <v>27</v>
      </c>
      <c r="O49" s="115" t="s">
        <v>1148</v>
      </c>
      <c r="P49" s="78"/>
    </row>
    <row r="50" spans="1:16" s="6" customFormat="1" ht="24.75" customHeight="1" x14ac:dyDescent="0.25">
      <c r="A50" s="141">
        <v>3</v>
      </c>
      <c r="B50" s="111" t="s">
        <v>2676</v>
      </c>
      <c r="C50" s="112" t="s">
        <v>32</v>
      </c>
      <c r="D50" s="110" t="s">
        <v>2735</v>
      </c>
      <c r="E50" s="143">
        <v>40185</v>
      </c>
      <c r="F50" s="143">
        <v>41272</v>
      </c>
      <c r="G50" s="158">
        <f t="shared" si="2"/>
        <v>36.233333333333334</v>
      </c>
      <c r="H50" s="120" t="s">
        <v>2725</v>
      </c>
      <c r="I50" s="113" t="s">
        <v>453</v>
      </c>
      <c r="J50" s="113" t="s">
        <v>963</v>
      </c>
      <c r="K50" s="116">
        <v>15000000</v>
      </c>
      <c r="L50" s="115" t="s">
        <v>1148</v>
      </c>
      <c r="M50" s="117">
        <v>1</v>
      </c>
      <c r="N50" s="115" t="s">
        <v>27</v>
      </c>
      <c r="O50" s="115" t="s">
        <v>1148</v>
      </c>
      <c r="P50" s="78"/>
    </row>
    <row r="51" spans="1:16" s="6" customFormat="1" ht="24.75" customHeight="1" outlineLevel="1" x14ac:dyDescent="0.25">
      <c r="A51" s="141">
        <v>4</v>
      </c>
      <c r="B51" s="120" t="s">
        <v>2727</v>
      </c>
      <c r="C51" s="112" t="s">
        <v>32</v>
      </c>
      <c r="D51" s="110" t="s">
        <v>2679</v>
      </c>
      <c r="E51" s="143">
        <v>42376</v>
      </c>
      <c r="F51" s="143">
        <v>42726</v>
      </c>
      <c r="G51" s="158">
        <f t="shared" ref="G51:G107" si="3">IF(AND(E51&lt;&gt;"",F51&lt;&gt;""),((F51-E51)/30),"")</f>
        <v>11.666666666666666</v>
      </c>
      <c r="H51" s="120" t="s">
        <v>2680</v>
      </c>
      <c r="I51" s="113" t="s">
        <v>453</v>
      </c>
      <c r="J51" s="113" t="s">
        <v>963</v>
      </c>
      <c r="K51" s="116">
        <v>36000000</v>
      </c>
      <c r="L51" s="115" t="s">
        <v>1148</v>
      </c>
      <c r="M51" s="117">
        <v>1</v>
      </c>
      <c r="N51" s="115" t="s">
        <v>27</v>
      </c>
      <c r="O51" s="115" t="s">
        <v>26</v>
      </c>
      <c r="P51" s="78"/>
    </row>
    <row r="52" spans="1:16" s="7" customFormat="1" ht="24.75" customHeight="1" outlineLevel="1" x14ac:dyDescent="0.25">
      <c r="A52" s="142">
        <v>5</v>
      </c>
      <c r="B52" s="120" t="s">
        <v>2681</v>
      </c>
      <c r="C52" s="112" t="s">
        <v>32</v>
      </c>
      <c r="D52" s="119" t="s">
        <v>2682</v>
      </c>
      <c r="E52" s="143">
        <v>42759</v>
      </c>
      <c r="F52" s="143">
        <v>43032</v>
      </c>
      <c r="G52" s="158">
        <f t="shared" si="3"/>
        <v>9.1</v>
      </c>
      <c r="H52" s="120" t="s">
        <v>2683</v>
      </c>
      <c r="I52" s="113" t="s">
        <v>453</v>
      </c>
      <c r="J52" s="113" t="s">
        <v>963</v>
      </c>
      <c r="K52" s="121">
        <v>48250000</v>
      </c>
      <c r="L52" s="115" t="s">
        <v>1148</v>
      </c>
      <c r="M52" s="117">
        <v>1</v>
      </c>
      <c r="N52" s="115" t="s">
        <v>27</v>
      </c>
      <c r="O52" s="115" t="s">
        <v>26</v>
      </c>
      <c r="P52" s="79"/>
    </row>
    <row r="53" spans="1:16" s="7" customFormat="1" ht="24.75" customHeight="1" outlineLevel="1" x14ac:dyDescent="0.25">
      <c r="A53" s="142">
        <v>6</v>
      </c>
      <c r="B53" s="120" t="s">
        <v>2684</v>
      </c>
      <c r="C53" s="112" t="s">
        <v>32</v>
      </c>
      <c r="D53" s="119" t="s">
        <v>2685</v>
      </c>
      <c r="E53" s="143">
        <v>43112</v>
      </c>
      <c r="F53" s="143">
        <v>43446</v>
      </c>
      <c r="G53" s="158">
        <f t="shared" si="3"/>
        <v>11.133333333333333</v>
      </c>
      <c r="H53" s="120" t="s">
        <v>2678</v>
      </c>
      <c r="I53" s="113" t="s">
        <v>453</v>
      </c>
      <c r="J53" s="113" t="s">
        <v>963</v>
      </c>
      <c r="K53" s="121">
        <v>50000000</v>
      </c>
      <c r="L53" s="115" t="s">
        <v>1148</v>
      </c>
      <c r="M53" s="117">
        <v>1</v>
      </c>
      <c r="N53" s="115" t="s">
        <v>27</v>
      </c>
      <c r="O53" s="115" t="s">
        <v>26</v>
      </c>
      <c r="P53" s="79"/>
    </row>
    <row r="54" spans="1:16" s="7" customFormat="1" ht="24.75" customHeight="1" outlineLevel="1" x14ac:dyDescent="0.25">
      <c r="A54" s="142">
        <v>7</v>
      </c>
      <c r="B54" s="120" t="s">
        <v>2686</v>
      </c>
      <c r="C54" s="112" t="s">
        <v>32</v>
      </c>
      <c r="D54" s="119" t="s">
        <v>2687</v>
      </c>
      <c r="E54" s="143">
        <v>43479</v>
      </c>
      <c r="F54" s="143">
        <v>43789</v>
      </c>
      <c r="G54" s="158">
        <f t="shared" si="3"/>
        <v>10.333333333333334</v>
      </c>
      <c r="H54" s="120" t="s">
        <v>2688</v>
      </c>
      <c r="I54" s="113" t="s">
        <v>453</v>
      </c>
      <c r="J54" s="113" t="s">
        <v>963</v>
      </c>
      <c r="K54" s="121">
        <v>20000000</v>
      </c>
      <c r="L54" s="115" t="s">
        <v>1148</v>
      </c>
      <c r="M54" s="117">
        <v>1</v>
      </c>
      <c r="N54" s="115" t="s">
        <v>27</v>
      </c>
      <c r="O54" s="115" t="s">
        <v>26</v>
      </c>
      <c r="P54" s="79"/>
    </row>
    <row r="55" spans="1:16" s="7" customFormat="1" ht="24.75" customHeight="1" outlineLevel="1" x14ac:dyDescent="0.25">
      <c r="A55" s="142">
        <v>8</v>
      </c>
      <c r="B55" s="120" t="s">
        <v>2726</v>
      </c>
      <c r="C55" s="112" t="s">
        <v>32</v>
      </c>
      <c r="D55" s="119" t="s">
        <v>2689</v>
      </c>
      <c r="E55" s="143">
        <v>43034</v>
      </c>
      <c r="F55" s="143">
        <v>43095</v>
      </c>
      <c r="G55" s="158">
        <f t="shared" si="3"/>
        <v>2.0333333333333332</v>
      </c>
      <c r="H55" s="120" t="s">
        <v>2728</v>
      </c>
      <c r="I55" s="113" t="s">
        <v>453</v>
      </c>
      <c r="J55" s="113" t="s">
        <v>963</v>
      </c>
      <c r="K55" s="121">
        <v>2000000</v>
      </c>
      <c r="L55" s="115" t="s">
        <v>1148</v>
      </c>
      <c r="M55" s="117">
        <v>1</v>
      </c>
      <c r="N55" s="115" t="s">
        <v>27</v>
      </c>
      <c r="O55" s="115" t="s">
        <v>1148</v>
      </c>
      <c r="P55" s="79"/>
    </row>
    <row r="56" spans="1:16" s="7" customFormat="1" ht="24.75" customHeight="1" outlineLevel="1" x14ac:dyDescent="0.25">
      <c r="A56" s="142">
        <v>9</v>
      </c>
      <c r="B56" s="120" t="s">
        <v>2684</v>
      </c>
      <c r="C56" s="112" t="s">
        <v>32</v>
      </c>
      <c r="D56" s="119" t="s">
        <v>2736</v>
      </c>
      <c r="E56" s="143">
        <v>43791</v>
      </c>
      <c r="F56" s="143">
        <v>43830</v>
      </c>
      <c r="G56" s="158">
        <f t="shared" si="3"/>
        <v>1.3</v>
      </c>
      <c r="H56" s="120" t="s">
        <v>2678</v>
      </c>
      <c r="I56" s="113" t="s">
        <v>453</v>
      </c>
      <c r="J56" s="113" t="s">
        <v>963</v>
      </c>
      <c r="K56" s="121">
        <v>1500000</v>
      </c>
      <c r="L56" s="115" t="s">
        <v>1148</v>
      </c>
      <c r="M56" s="117">
        <v>1</v>
      </c>
      <c r="N56" s="115" t="s">
        <v>27</v>
      </c>
      <c r="O56" s="115" t="s">
        <v>1148</v>
      </c>
      <c r="P56" s="79"/>
    </row>
    <row r="57" spans="1:16" s="7" customFormat="1" ht="24.75" customHeight="1" outlineLevel="1" x14ac:dyDescent="0.25">
      <c r="A57" s="142">
        <v>10</v>
      </c>
      <c r="B57" s="120" t="s">
        <v>2676</v>
      </c>
      <c r="C57" s="65" t="s">
        <v>32</v>
      </c>
      <c r="D57" s="119" t="s">
        <v>2737</v>
      </c>
      <c r="E57" s="143">
        <v>43840</v>
      </c>
      <c r="F57" s="143">
        <v>44184</v>
      </c>
      <c r="G57" s="158">
        <f t="shared" si="3"/>
        <v>11.466666666666667</v>
      </c>
      <c r="H57" s="120" t="s">
        <v>2725</v>
      </c>
      <c r="I57" s="63" t="s">
        <v>453</v>
      </c>
      <c r="J57" s="63" t="s">
        <v>963</v>
      </c>
      <c r="K57" s="121">
        <v>4000000</v>
      </c>
      <c r="L57" s="65" t="s">
        <v>1148</v>
      </c>
      <c r="M57" s="67">
        <v>1</v>
      </c>
      <c r="N57" s="65" t="s">
        <v>27</v>
      </c>
      <c r="O57" s="65" t="s">
        <v>1148</v>
      </c>
      <c r="P57" s="79"/>
    </row>
    <row r="58" spans="1:16" s="7" customFormat="1" ht="24.75" customHeight="1" outlineLevel="1" x14ac:dyDescent="0.25">
      <c r="A58" s="142">
        <v>11</v>
      </c>
      <c r="B58" s="120" t="s">
        <v>2677</v>
      </c>
      <c r="C58" s="65" t="s">
        <v>32</v>
      </c>
      <c r="D58" s="119" t="s">
        <v>2729</v>
      </c>
      <c r="E58" s="143">
        <v>41276</v>
      </c>
      <c r="F58" s="143">
        <v>41638</v>
      </c>
      <c r="G58" s="158">
        <f t="shared" si="3"/>
        <v>12.066666666666666</v>
      </c>
      <c r="H58" s="64" t="s">
        <v>2678</v>
      </c>
      <c r="I58" s="63" t="s">
        <v>453</v>
      </c>
      <c r="J58" s="63" t="s">
        <v>963</v>
      </c>
      <c r="K58" s="121">
        <v>5000000</v>
      </c>
      <c r="L58" s="65" t="s">
        <v>1148</v>
      </c>
      <c r="M58" s="67">
        <v>10</v>
      </c>
      <c r="N58" s="65" t="s">
        <v>27</v>
      </c>
      <c r="O58" s="65" t="s">
        <v>1148</v>
      </c>
      <c r="P58" s="79"/>
    </row>
    <row r="59" spans="1:16" s="7" customFormat="1" ht="24.75" customHeight="1" outlineLevel="1" x14ac:dyDescent="0.25">
      <c r="A59" s="142">
        <v>12</v>
      </c>
      <c r="B59" s="120" t="s">
        <v>2677</v>
      </c>
      <c r="C59" s="65" t="s">
        <v>32</v>
      </c>
      <c r="D59" s="119" t="s">
        <v>2730</v>
      </c>
      <c r="E59" s="143">
        <v>41641</v>
      </c>
      <c r="F59" s="143">
        <v>42003</v>
      </c>
      <c r="G59" s="158">
        <f t="shared" si="3"/>
        <v>12.066666666666666</v>
      </c>
      <c r="H59" s="120" t="s">
        <v>2678</v>
      </c>
      <c r="I59" s="63" t="s">
        <v>453</v>
      </c>
      <c r="J59" s="63" t="s">
        <v>963</v>
      </c>
      <c r="K59" s="121">
        <v>5500000</v>
      </c>
      <c r="L59" s="65" t="s">
        <v>1148</v>
      </c>
      <c r="M59" s="67">
        <v>1</v>
      </c>
      <c r="N59" s="65" t="s">
        <v>27</v>
      </c>
      <c r="O59" s="65" t="s">
        <v>1148</v>
      </c>
      <c r="P59" s="79"/>
    </row>
    <row r="60" spans="1:16" s="7" customFormat="1" ht="24.75" customHeight="1" outlineLevel="1" x14ac:dyDescent="0.25">
      <c r="A60" s="142">
        <v>13</v>
      </c>
      <c r="B60" s="120" t="s">
        <v>2677</v>
      </c>
      <c r="C60" s="65" t="s">
        <v>32</v>
      </c>
      <c r="D60" s="119" t="s">
        <v>2731</v>
      </c>
      <c r="E60" s="143">
        <v>42006</v>
      </c>
      <c r="F60" s="143">
        <v>42368</v>
      </c>
      <c r="G60" s="158">
        <f t="shared" si="3"/>
        <v>12.066666666666666</v>
      </c>
      <c r="H60" s="120" t="s">
        <v>2678</v>
      </c>
      <c r="I60" s="63" t="s">
        <v>453</v>
      </c>
      <c r="J60" s="63" t="s">
        <v>963</v>
      </c>
      <c r="K60" s="121">
        <v>5600000</v>
      </c>
      <c r="L60" s="65" t="s">
        <v>1148</v>
      </c>
      <c r="M60" s="67">
        <v>10</v>
      </c>
      <c r="N60" s="65" t="s">
        <v>27</v>
      </c>
      <c r="O60" s="65" t="s">
        <v>1148</v>
      </c>
      <c r="P60" s="79"/>
    </row>
    <row r="61" spans="1:16" s="7" customFormat="1" ht="24.75" customHeight="1" outlineLevel="1" x14ac:dyDescent="0.25">
      <c r="A61" s="142">
        <v>14</v>
      </c>
      <c r="B61" s="120"/>
      <c r="C61" s="65"/>
      <c r="D61" s="119"/>
      <c r="E61" s="143"/>
      <c r="F61" s="143"/>
      <c r="G61" s="158" t="str">
        <f t="shared" si="3"/>
        <v/>
      </c>
      <c r="H61" s="120"/>
      <c r="I61" s="63"/>
      <c r="J61" s="63"/>
      <c r="K61" s="121"/>
      <c r="L61" s="65"/>
      <c r="M61" s="67"/>
      <c r="N61" s="65"/>
      <c r="O61" s="65"/>
      <c r="P61" s="79"/>
    </row>
    <row r="62" spans="1:16" s="7" customFormat="1" ht="24.75" customHeight="1" outlineLevel="1" x14ac:dyDescent="0.25">
      <c r="A62" s="142">
        <v>15</v>
      </c>
      <c r="B62" s="120"/>
      <c r="C62" s="65"/>
      <c r="D62" s="119"/>
      <c r="E62" s="143"/>
      <c r="F62" s="143"/>
      <c r="G62" s="158" t="str">
        <f t="shared" si="3"/>
        <v/>
      </c>
      <c r="H62" s="120"/>
      <c r="I62" s="63"/>
      <c r="J62" s="63"/>
      <c r="K62" s="121"/>
      <c r="L62" s="65"/>
      <c r="M62" s="67"/>
      <c r="N62" s="65"/>
      <c r="O62" s="65"/>
      <c r="P62" s="79"/>
    </row>
    <row r="63" spans="1:16" s="7" customFormat="1" ht="24.75" customHeight="1" outlineLevel="1" x14ac:dyDescent="0.25">
      <c r="A63" s="142">
        <v>16</v>
      </c>
      <c r="B63" s="120"/>
      <c r="C63" s="65"/>
      <c r="D63" s="119"/>
      <c r="E63" s="143"/>
      <c r="F63" s="143"/>
      <c r="G63" s="158" t="str">
        <f t="shared" si="3"/>
        <v/>
      </c>
      <c r="H63" s="120"/>
      <c r="I63" s="63"/>
      <c r="J63" s="63"/>
      <c r="K63" s="121"/>
      <c r="L63" s="65"/>
      <c r="M63" s="67"/>
      <c r="N63" s="65"/>
      <c r="O63" s="65"/>
      <c r="P63" s="79"/>
    </row>
    <row r="64" spans="1:16" s="7" customFormat="1" ht="24.75" customHeight="1" outlineLevel="1" x14ac:dyDescent="0.25">
      <c r="A64" s="142">
        <v>17</v>
      </c>
      <c r="B64" s="120"/>
      <c r="C64" s="65"/>
      <c r="D64" s="119"/>
      <c r="E64" s="143"/>
      <c r="F64" s="143"/>
      <c r="G64" s="158" t="str">
        <f t="shared" si="3"/>
        <v/>
      </c>
      <c r="H64" s="120"/>
      <c r="I64" s="63"/>
      <c r="J64" s="63"/>
      <c r="K64" s="121"/>
      <c r="L64" s="65"/>
      <c r="M64" s="67"/>
      <c r="N64" s="65"/>
      <c r="O64" s="65"/>
      <c r="P64" s="79"/>
    </row>
    <row r="65" spans="1:16" s="7" customFormat="1" ht="24.75" customHeight="1" outlineLevel="1" x14ac:dyDescent="0.25">
      <c r="A65" s="142">
        <v>18</v>
      </c>
      <c r="B65" s="120"/>
      <c r="C65" s="65"/>
      <c r="D65" s="119"/>
      <c r="E65" s="143"/>
      <c r="F65" s="143"/>
      <c r="G65" s="158" t="str">
        <f t="shared" si="3"/>
        <v/>
      </c>
      <c r="H65" s="120"/>
      <c r="I65" s="63"/>
      <c r="J65" s="63"/>
      <c r="K65" s="121"/>
      <c r="L65" s="65"/>
      <c r="M65" s="67"/>
      <c r="N65" s="65"/>
      <c r="O65" s="65"/>
      <c r="P65" s="79"/>
    </row>
    <row r="66" spans="1:16" s="7" customFormat="1" ht="24.75" customHeight="1" outlineLevel="1" x14ac:dyDescent="0.25">
      <c r="A66" s="142">
        <v>19</v>
      </c>
      <c r="B66" s="120"/>
      <c r="C66" s="65"/>
      <c r="D66" s="119"/>
      <c r="E66" s="143"/>
      <c r="F66" s="143"/>
      <c r="G66" s="158" t="str">
        <f t="shared" si="3"/>
        <v/>
      </c>
      <c r="H66" s="120"/>
      <c r="I66" s="63"/>
      <c r="J66" s="63"/>
      <c r="K66" s="121"/>
      <c r="L66" s="65"/>
      <c r="M66" s="67"/>
      <c r="N66" s="65"/>
      <c r="O66" s="65"/>
      <c r="P66" s="79"/>
    </row>
    <row r="67" spans="1:16" s="7" customFormat="1" ht="24.75" customHeight="1" outlineLevel="1" x14ac:dyDescent="0.25">
      <c r="A67" s="142">
        <v>20</v>
      </c>
      <c r="B67" s="120"/>
      <c r="C67" s="65"/>
      <c r="D67" s="119"/>
      <c r="E67" s="143"/>
      <c r="F67" s="143"/>
      <c r="G67" s="158" t="str">
        <f t="shared" si="3"/>
        <v/>
      </c>
      <c r="H67" s="120"/>
      <c r="I67" s="63"/>
      <c r="J67" s="63"/>
      <c r="K67" s="121"/>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43885</v>
      </c>
      <c r="F114" s="143">
        <v>44196</v>
      </c>
      <c r="G114" s="158">
        <f>IF(AND(E114&lt;&gt;"",F114&lt;&gt;""),((F114-E114)/30),"")</f>
        <v>10.366666666666667</v>
      </c>
      <c r="H114" s="120" t="s">
        <v>2709</v>
      </c>
      <c r="I114" s="119" t="s">
        <v>453</v>
      </c>
      <c r="J114" s="119" t="s">
        <v>981</v>
      </c>
      <c r="K114" s="121">
        <v>1443458651</v>
      </c>
      <c r="L114" s="100">
        <f>+IF(AND(K114&gt;0,O114="Ejecución"),(K114/877802)*Tabla28[[#This Row],[% participación]],IF(AND(K114&gt;0,O114&lt;&gt;"Ejecución"),"-",""))</f>
        <v>328.88023745673854</v>
      </c>
      <c r="M114" s="122" t="s">
        <v>26</v>
      </c>
      <c r="N114" s="171">
        <v>0.2</v>
      </c>
      <c r="O114" s="160" t="s">
        <v>1150</v>
      </c>
      <c r="P114" s="78"/>
    </row>
    <row r="115" spans="1:16" s="6" customFormat="1" ht="24.75" customHeight="1" x14ac:dyDescent="0.25">
      <c r="A115" s="141">
        <v>2</v>
      </c>
      <c r="B115" s="159" t="s">
        <v>2665</v>
      </c>
      <c r="C115" s="161" t="s">
        <v>31</v>
      </c>
      <c r="D115" s="63" t="s">
        <v>2691</v>
      </c>
      <c r="E115" s="143">
        <v>43885</v>
      </c>
      <c r="F115" s="143">
        <v>44196</v>
      </c>
      <c r="G115" s="158">
        <f t="shared" ref="G115:G116" si="4">IF(AND(E115&lt;&gt;"",F115&lt;&gt;""),((F115-E115)/30),"")</f>
        <v>10.366666666666667</v>
      </c>
      <c r="H115" s="64" t="s">
        <v>2710</v>
      </c>
      <c r="I115" s="63" t="s">
        <v>453</v>
      </c>
      <c r="J115" s="63" t="s">
        <v>985</v>
      </c>
      <c r="K115" s="68">
        <v>306481247</v>
      </c>
      <c r="L115" s="100">
        <f>+IF(AND(K115&gt;0,O115="Ejecución"),(K115/877802)*Tabla28[[#This Row],[% participación]],IF(AND(K115&gt;0,O115&lt;&gt;"Ejecución"),"-",""))</f>
        <v>69.82924326898322</v>
      </c>
      <c r="M115" s="65" t="s">
        <v>26</v>
      </c>
      <c r="N115" s="171">
        <v>0.2</v>
      </c>
      <c r="O115" s="160" t="s">
        <v>1150</v>
      </c>
      <c r="P115" s="78"/>
    </row>
    <row r="116" spans="1:16" s="6" customFormat="1" ht="24.75" customHeight="1" x14ac:dyDescent="0.25">
      <c r="A116" s="141">
        <v>3</v>
      </c>
      <c r="B116" s="159" t="s">
        <v>2665</v>
      </c>
      <c r="C116" s="161" t="s">
        <v>31</v>
      </c>
      <c r="D116" s="63" t="s">
        <v>2692</v>
      </c>
      <c r="E116" s="143">
        <v>43885</v>
      </c>
      <c r="F116" s="143">
        <v>44196</v>
      </c>
      <c r="G116" s="158">
        <f t="shared" si="4"/>
        <v>10.366666666666667</v>
      </c>
      <c r="H116" s="64" t="s">
        <v>2709</v>
      </c>
      <c r="I116" s="63" t="s">
        <v>453</v>
      </c>
      <c r="J116" s="63" t="s">
        <v>977</v>
      </c>
      <c r="K116" s="68">
        <v>858517616</v>
      </c>
      <c r="L116" s="100">
        <f>+IF(AND(K116&gt;0,O116="Ejecución"),(K116/877802)*Tabla28[[#This Row],[% participación]],IF(AND(K116&gt;0,O116&lt;&gt;"Ejecución"),"-",""))</f>
        <v>195.60621096784925</v>
      </c>
      <c r="M116" s="65" t="s">
        <v>26</v>
      </c>
      <c r="N116" s="171">
        <v>0.2</v>
      </c>
      <c r="O116" s="160" t="s">
        <v>1150</v>
      </c>
      <c r="P116" s="78"/>
    </row>
    <row r="117" spans="1:16" s="6" customFormat="1" ht="24.75" customHeight="1" outlineLevel="1" x14ac:dyDescent="0.25">
      <c r="A117" s="141">
        <v>4</v>
      </c>
      <c r="B117" s="159" t="s">
        <v>2665</v>
      </c>
      <c r="C117" s="161" t="s">
        <v>31</v>
      </c>
      <c r="D117" s="63" t="s">
        <v>2693</v>
      </c>
      <c r="E117" s="143">
        <v>43885</v>
      </c>
      <c r="F117" s="143">
        <v>44196</v>
      </c>
      <c r="G117" s="158">
        <f t="shared" ref="G117:G159" si="5">IF(AND(E117&lt;&gt;"",F117&lt;&gt;""),((F117-E117)/30),"")</f>
        <v>10.366666666666667</v>
      </c>
      <c r="H117" s="64" t="s">
        <v>2711</v>
      </c>
      <c r="I117" s="63" t="s">
        <v>453</v>
      </c>
      <c r="J117" s="63" t="s">
        <v>984</v>
      </c>
      <c r="K117" s="68">
        <v>1463627279</v>
      </c>
      <c r="L117" s="100">
        <f>+IF(AND(K117&gt;0,O117="Ejecución"),(K117/877802)*Tabla28[[#This Row],[% participación]],IF(AND(K117&gt;0,O117&lt;&gt;"Ejecución"),"-",""))</f>
        <v>333.47549424585503</v>
      </c>
      <c r="M117" s="65" t="s">
        <v>26</v>
      </c>
      <c r="N117" s="171">
        <v>0.2</v>
      </c>
      <c r="O117" s="160" t="s">
        <v>1150</v>
      </c>
      <c r="P117" s="78"/>
    </row>
    <row r="118" spans="1:16" s="7" customFormat="1" ht="24.75" customHeight="1" outlineLevel="1" x14ac:dyDescent="0.25">
      <c r="A118" s="142">
        <v>5</v>
      </c>
      <c r="B118" s="159" t="s">
        <v>2665</v>
      </c>
      <c r="C118" s="161" t="s">
        <v>31</v>
      </c>
      <c r="D118" s="63" t="s">
        <v>2694</v>
      </c>
      <c r="E118" s="143">
        <v>43885</v>
      </c>
      <c r="F118" s="143">
        <v>44196</v>
      </c>
      <c r="G118" s="158">
        <f t="shared" si="5"/>
        <v>10.366666666666667</v>
      </c>
      <c r="H118" s="64" t="s">
        <v>2709</v>
      </c>
      <c r="I118" s="63" t="s">
        <v>453</v>
      </c>
      <c r="J118" s="63" t="s">
        <v>265</v>
      </c>
      <c r="K118" s="68">
        <v>729501304</v>
      </c>
      <c r="L118" s="100">
        <f>+IF(AND(K118&gt;0,O118="Ejecución"),(K118/877802)*Tabla28[[#This Row],[% participación]],IF(AND(K118&gt;0,O118&lt;&gt;"Ejecución"),"-",""))</f>
        <v>166.2109004080647</v>
      </c>
      <c r="M118" s="65" t="s">
        <v>26</v>
      </c>
      <c r="N118" s="171">
        <v>0.2</v>
      </c>
      <c r="O118" s="160" t="s">
        <v>1150</v>
      </c>
      <c r="P118" s="79"/>
    </row>
    <row r="119" spans="1:16" s="7" customFormat="1" ht="24.75" customHeight="1" outlineLevel="1" x14ac:dyDescent="0.25">
      <c r="A119" s="142">
        <v>6</v>
      </c>
      <c r="B119" s="159" t="s">
        <v>2665</v>
      </c>
      <c r="C119" s="161" t="s">
        <v>31</v>
      </c>
      <c r="D119" s="63" t="s">
        <v>2695</v>
      </c>
      <c r="E119" s="143">
        <v>43885</v>
      </c>
      <c r="F119" s="143">
        <v>44196</v>
      </c>
      <c r="G119" s="158">
        <f t="shared" si="5"/>
        <v>10.366666666666667</v>
      </c>
      <c r="H119" s="64" t="s">
        <v>2709</v>
      </c>
      <c r="I119" s="63" t="s">
        <v>453</v>
      </c>
      <c r="J119" s="63" t="s">
        <v>963</v>
      </c>
      <c r="K119" s="68">
        <v>891524917</v>
      </c>
      <c r="L119" s="100">
        <f>+IF(AND(K119&gt;0,O119="Ejecución"),(K119/877802)*Tabla28[[#This Row],[% participación]],IF(AND(K119&gt;0,O119&lt;&gt;"Ejecución"),"-",""))</f>
        <v>203.1266543024509</v>
      </c>
      <c r="M119" s="65" t="s">
        <v>26</v>
      </c>
      <c r="N119" s="171">
        <v>0.2</v>
      </c>
      <c r="O119" s="160" t="s">
        <v>1150</v>
      </c>
      <c r="P119" s="79"/>
    </row>
    <row r="120" spans="1:16" s="7" customFormat="1" ht="24.75" customHeight="1" outlineLevel="1" x14ac:dyDescent="0.25">
      <c r="A120" s="142">
        <v>7</v>
      </c>
      <c r="B120" s="159" t="s">
        <v>2665</v>
      </c>
      <c r="C120" s="161" t="s">
        <v>31</v>
      </c>
      <c r="D120" s="63" t="s">
        <v>2696</v>
      </c>
      <c r="E120" s="143">
        <v>43885</v>
      </c>
      <c r="F120" s="143">
        <v>44196</v>
      </c>
      <c r="G120" s="158">
        <f t="shared" si="5"/>
        <v>10.366666666666667</v>
      </c>
      <c r="H120" s="64" t="s">
        <v>2709</v>
      </c>
      <c r="I120" s="63" t="s">
        <v>453</v>
      </c>
      <c r="J120" s="63" t="s">
        <v>963</v>
      </c>
      <c r="K120" s="68">
        <v>1418999439</v>
      </c>
      <c r="L120" s="100">
        <f>+IF(AND(K120&gt;0,O120="Ejecución"),(K120/877802)*Tabla28[[#This Row],[% participación]],IF(AND(K120&gt;0,O120&lt;&gt;"Ejecución"),"-",""))</f>
        <v>323.30740622600547</v>
      </c>
      <c r="M120" s="65" t="s">
        <v>26</v>
      </c>
      <c r="N120" s="171">
        <v>0.2</v>
      </c>
      <c r="O120" s="160" t="s">
        <v>1150</v>
      </c>
      <c r="P120" s="79"/>
    </row>
    <row r="121" spans="1:16" s="7" customFormat="1" ht="24.75" customHeight="1" outlineLevel="1" x14ac:dyDescent="0.25">
      <c r="A121" s="142">
        <v>8</v>
      </c>
      <c r="B121" s="159" t="s">
        <v>2665</v>
      </c>
      <c r="C121" s="161" t="s">
        <v>31</v>
      </c>
      <c r="D121" s="63" t="s">
        <v>2697</v>
      </c>
      <c r="E121" s="143">
        <v>43885</v>
      </c>
      <c r="F121" s="143">
        <v>44196</v>
      </c>
      <c r="G121" s="158">
        <f t="shared" si="5"/>
        <v>10.366666666666667</v>
      </c>
      <c r="H121" s="102" t="s">
        <v>2712</v>
      </c>
      <c r="I121" s="63" t="s">
        <v>453</v>
      </c>
      <c r="J121" s="63" t="s">
        <v>970</v>
      </c>
      <c r="K121" s="68">
        <v>1098694340</v>
      </c>
      <c r="L121" s="100">
        <f>+IF(AND(K121&gt;0,O121="Ejecución"),(K121/877802)*Tabla28[[#This Row],[% participación]],IF(AND(K121&gt;0,O121&lt;&gt;"Ejecución"),"-",""))</f>
        <v>250.32851144107667</v>
      </c>
      <c r="M121" s="65" t="s">
        <v>26</v>
      </c>
      <c r="N121" s="171">
        <v>0.2</v>
      </c>
      <c r="O121" s="160" t="s">
        <v>1150</v>
      </c>
      <c r="P121" s="79"/>
    </row>
    <row r="122" spans="1:16" s="7" customFormat="1" ht="24.75" customHeight="1" outlineLevel="1" x14ac:dyDescent="0.25">
      <c r="A122" s="142">
        <v>9</v>
      </c>
      <c r="B122" s="159" t="s">
        <v>2665</v>
      </c>
      <c r="C122" s="161" t="s">
        <v>31</v>
      </c>
      <c r="D122" s="63" t="s">
        <v>2698</v>
      </c>
      <c r="E122" s="143">
        <v>43885</v>
      </c>
      <c r="F122" s="143">
        <v>44196</v>
      </c>
      <c r="G122" s="158">
        <f t="shared" si="5"/>
        <v>10.366666666666667</v>
      </c>
      <c r="H122" s="64" t="s">
        <v>2709</v>
      </c>
      <c r="I122" s="63" t="s">
        <v>453</v>
      </c>
      <c r="J122" s="63" t="s">
        <v>964</v>
      </c>
      <c r="K122" s="68">
        <v>470151377</v>
      </c>
      <c r="L122" s="100">
        <f>+IF(AND(K122&gt;0,O122="Ejecución"),(K122/877802)*Tabla28[[#This Row],[% participación]],IF(AND(K122&gt;0,O122&lt;&gt;"Ejecución"),"-",""))</f>
        <v>107.12014258340719</v>
      </c>
      <c r="M122" s="65" t="s">
        <v>26</v>
      </c>
      <c r="N122" s="171">
        <v>0.2</v>
      </c>
      <c r="O122" s="160" t="s">
        <v>1150</v>
      </c>
      <c r="P122" s="79"/>
    </row>
    <row r="123" spans="1:16" s="7" customFormat="1" ht="24.75" customHeight="1" outlineLevel="1" x14ac:dyDescent="0.25">
      <c r="A123" s="142">
        <v>10</v>
      </c>
      <c r="B123" s="159" t="s">
        <v>2665</v>
      </c>
      <c r="C123" s="161" t="s">
        <v>31</v>
      </c>
      <c r="D123" s="63" t="s">
        <v>2699</v>
      </c>
      <c r="E123" s="143">
        <v>43885</v>
      </c>
      <c r="F123" s="143">
        <v>44196</v>
      </c>
      <c r="G123" s="158">
        <f t="shared" si="5"/>
        <v>10.366666666666667</v>
      </c>
      <c r="H123" s="64" t="s">
        <v>2709</v>
      </c>
      <c r="I123" s="63" t="s">
        <v>453</v>
      </c>
      <c r="J123" s="63" t="s">
        <v>963</v>
      </c>
      <c r="K123" s="68">
        <v>711918469</v>
      </c>
      <c r="L123" s="100">
        <f>+IF(AND(K123&gt;0,O123="Ejecución"),(K123/877802)*Tabla28[[#This Row],[% participación]],IF(AND(K123&gt;0,O123&lt;&gt;"Ejecución"),"-",""))</f>
        <v>162.20479538665896</v>
      </c>
      <c r="M123" s="65" t="s">
        <v>26</v>
      </c>
      <c r="N123" s="171">
        <v>0.2</v>
      </c>
      <c r="O123" s="160" t="s">
        <v>1150</v>
      </c>
      <c r="P123" s="79"/>
    </row>
    <row r="124" spans="1:16" s="7" customFormat="1" ht="24.75" customHeight="1" outlineLevel="1" x14ac:dyDescent="0.25">
      <c r="A124" s="142">
        <v>11</v>
      </c>
      <c r="B124" s="159" t="s">
        <v>2665</v>
      </c>
      <c r="C124" s="161" t="s">
        <v>31</v>
      </c>
      <c r="D124" s="63" t="s">
        <v>2700</v>
      </c>
      <c r="E124" s="143">
        <v>43885</v>
      </c>
      <c r="F124" s="143">
        <v>44196</v>
      </c>
      <c r="G124" s="158">
        <f t="shared" si="5"/>
        <v>10.366666666666667</v>
      </c>
      <c r="H124" s="64" t="s">
        <v>2713</v>
      </c>
      <c r="I124" s="63" t="s">
        <v>453</v>
      </c>
      <c r="J124" s="63" t="s">
        <v>965</v>
      </c>
      <c r="K124" s="68">
        <v>756004806</v>
      </c>
      <c r="L124" s="100">
        <f>+IF(AND(K124&gt;0,O124="Ejecución"),(K124/877802)*Tabla28[[#This Row],[% participación]],IF(AND(K124&gt;0,O124&lt;&gt;"Ejecución"),"-",""))</f>
        <v>172.24950638071002</v>
      </c>
      <c r="M124" s="65" t="s">
        <v>26</v>
      </c>
      <c r="N124" s="171">
        <v>0.2</v>
      </c>
      <c r="O124" s="160" t="s">
        <v>1150</v>
      </c>
      <c r="P124" s="79"/>
    </row>
    <row r="125" spans="1:16" s="7" customFormat="1" ht="24.75" customHeight="1" outlineLevel="1" x14ac:dyDescent="0.25">
      <c r="A125" s="142">
        <v>12</v>
      </c>
      <c r="B125" s="159" t="s">
        <v>2665</v>
      </c>
      <c r="C125" s="161" t="s">
        <v>31</v>
      </c>
      <c r="D125" s="63" t="s">
        <v>2701</v>
      </c>
      <c r="E125" s="143">
        <v>43885</v>
      </c>
      <c r="F125" s="143">
        <v>44196</v>
      </c>
      <c r="G125" s="158">
        <f t="shared" si="5"/>
        <v>10.366666666666667</v>
      </c>
      <c r="H125" s="64" t="s">
        <v>2714</v>
      </c>
      <c r="I125" s="63" t="s">
        <v>453</v>
      </c>
      <c r="J125" s="63" t="s">
        <v>977</v>
      </c>
      <c r="K125" s="68">
        <v>2160441345</v>
      </c>
      <c r="L125" s="100">
        <f>+IF(AND(K125&gt;0,O125="Ejecución"),(K125/877802)*Tabla28[[#This Row],[% participación]],IF(AND(K125&gt;0,O125&lt;&gt;"Ejecución"),"-",""))</f>
        <v>492.23887505382766</v>
      </c>
      <c r="M125" s="65" t="s">
        <v>26</v>
      </c>
      <c r="N125" s="171">
        <v>0.2</v>
      </c>
      <c r="O125" s="160" t="s">
        <v>1150</v>
      </c>
      <c r="P125" s="79"/>
    </row>
    <row r="126" spans="1:16" s="7" customFormat="1" ht="24.75" customHeight="1" outlineLevel="1" x14ac:dyDescent="0.25">
      <c r="A126" s="142">
        <v>13</v>
      </c>
      <c r="B126" s="159" t="s">
        <v>2665</v>
      </c>
      <c r="C126" s="161" t="s">
        <v>31</v>
      </c>
      <c r="D126" s="63" t="s">
        <v>2702</v>
      </c>
      <c r="E126" s="143">
        <v>43885</v>
      </c>
      <c r="F126" s="143">
        <v>44196</v>
      </c>
      <c r="G126" s="158">
        <f t="shared" si="5"/>
        <v>10.366666666666667</v>
      </c>
      <c r="H126" s="64" t="s">
        <v>2710</v>
      </c>
      <c r="I126" s="63" t="s">
        <v>453</v>
      </c>
      <c r="J126" s="63" t="s">
        <v>963</v>
      </c>
      <c r="K126" s="68">
        <v>406130715</v>
      </c>
      <c r="L126" s="100">
        <f>+IF(AND(K126&gt;0,O126="Ejecución"),(K126/877802)*Tabla28[[#This Row],[% participación]],IF(AND(K126&gt;0,O126&lt;&gt;"Ejecución"),"-",""))</f>
        <v>92.53355882078192</v>
      </c>
      <c r="M126" s="65" t="s">
        <v>26</v>
      </c>
      <c r="N126" s="171">
        <v>0.2</v>
      </c>
      <c r="O126" s="160" t="s">
        <v>1150</v>
      </c>
      <c r="P126" s="79"/>
    </row>
    <row r="127" spans="1:16" s="7" customFormat="1" ht="24.75" customHeight="1" outlineLevel="1" x14ac:dyDescent="0.25">
      <c r="A127" s="142">
        <v>14</v>
      </c>
      <c r="B127" s="159" t="s">
        <v>2665</v>
      </c>
      <c r="C127" s="161" t="s">
        <v>31</v>
      </c>
      <c r="D127" s="63" t="s">
        <v>2703</v>
      </c>
      <c r="E127" s="143">
        <v>43885</v>
      </c>
      <c r="F127" s="143">
        <v>44196</v>
      </c>
      <c r="G127" s="158">
        <f t="shared" si="5"/>
        <v>10.366666666666667</v>
      </c>
      <c r="H127" s="64" t="s">
        <v>2711</v>
      </c>
      <c r="I127" s="63" t="s">
        <v>453</v>
      </c>
      <c r="J127" s="63" t="s">
        <v>968</v>
      </c>
      <c r="K127" s="68">
        <v>1224418272</v>
      </c>
      <c r="L127" s="100">
        <f>+IF(AND(K127&gt;0,O127="Ejecución"),(K127/877802)*Tabla28[[#This Row],[% participación]],IF(AND(K127&gt;0,O127&lt;&gt;"Ejecución"),"-",""))</f>
        <v>278.97368016933206</v>
      </c>
      <c r="M127" s="65" t="s">
        <v>26</v>
      </c>
      <c r="N127" s="171">
        <v>0.2</v>
      </c>
      <c r="O127" s="160" t="s">
        <v>1150</v>
      </c>
      <c r="P127" s="79"/>
    </row>
    <row r="128" spans="1:16" s="7" customFormat="1" ht="24.75" customHeight="1" outlineLevel="1" x14ac:dyDescent="0.25">
      <c r="A128" s="142">
        <v>15</v>
      </c>
      <c r="B128" s="159" t="s">
        <v>2665</v>
      </c>
      <c r="C128" s="161" t="s">
        <v>31</v>
      </c>
      <c r="D128" s="63" t="s">
        <v>2704</v>
      </c>
      <c r="E128" s="143">
        <v>43885</v>
      </c>
      <c r="F128" s="143">
        <v>44196</v>
      </c>
      <c r="G128" s="158">
        <f t="shared" si="5"/>
        <v>10.366666666666667</v>
      </c>
      <c r="H128" s="64" t="s">
        <v>2716</v>
      </c>
      <c r="I128" s="63" t="s">
        <v>453</v>
      </c>
      <c r="J128" s="63" t="s">
        <v>975</v>
      </c>
      <c r="K128" s="68">
        <v>2193703501</v>
      </c>
      <c r="L128" s="100">
        <f>+IF(AND(K128&gt;0,O128="Ejecución"),(K128/877802)*Tabla28[[#This Row],[% participación]],IF(AND(K128&gt;0,O128&lt;&gt;"Ejecución"),"-",""))</f>
        <v>499.81738501393261</v>
      </c>
      <c r="M128" s="65" t="s">
        <v>26</v>
      </c>
      <c r="N128" s="171">
        <v>0.2</v>
      </c>
      <c r="O128" s="160" t="s">
        <v>1150</v>
      </c>
      <c r="P128" s="79"/>
    </row>
    <row r="129" spans="1:16" s="7" customFormat="1" ht="24.75" customHeight="1" outlineLevel="1" x14ac:dyDescent="0.25">
      <c r="A129" s="142">
        <v>16</v>
      </c>
      <c r="B129" s="159" t="s">
        <v>2665</v>
      </c>
      <c r="C129" s="161" t="s">
        <v>31</v>
      </c>
      <c r="D129" s="63" t="s">
        <v>2705</v>
      </c>
      <c r="E129" s="143">
        <v>43885</v>
      </c>
      <c r="F129" s="143">
        <v>44196</v>
      </c>
      <c r="G129" s="158">
        <f t="shared" si="5"/>
        <v>10.366666666666667</v>
      </c>
      <c r="H129" s="64" t="s">
        <v>2714</v>
      </c>
      <c r="I129" s="63" t="s">
        <v>453</v>
      </c>
      <c r="J129" s="63" t="s">
        <v>981</v>
      </c>
      <c r="K129" s="68">
        <v>711792545</v>
      </c>
      <c r="L129" s="100">
        <f>+IF(AND(K129&gt;0,O129="Ejecución"),(K129/877802)*Tabla28[[#This Row],[% participación]],IF(AND(K129&gt;0,O129&lt;&gt;"Ejecución"),"-",""))</f>
        <v>162.17610463407468</v>
      </c>
      <c r="M129" s="65" t="s">
        <v>26</v>
      </c>
      <c r="N129" s="171">
        <v>0.2</v>
      </c>
      <c r="O129" s="160" t="s">
        <v>1150</v>
      </c>
      <c r="P129" s="79"/>
    </row>
    <row r="130" spans="1:16" s="7" customFormat="1" ht="24.75" customHeight="1" outlineLevel="1" x14ac:dyDescent="0.25">
      <c r="A130" s="142">
        <v>17</v>
      </c>
      <c r="B130" s="159" t="s">
        <v>2665</v>
      </c>
      <c r="C130" s="161" t="s">
        <v>31</v>
      </c>
      <c r="D130" s="63" t="s">
        <v>2706</v>
      </c>
      <c r="E130" s="143">
        <v>43885</v>
      </c>
      <c r="F130" s="143">
        <v>44196</v>
      </c>
      <c r="G130" s="158">
        <f t="shared" si="5"/>
        <v>10.366666666666667</v>
      </c>
      <c r="H130" s="64" t="s">
        <v>2717</v>
      </c>
      <c r="I130" s="63" t="s">
        <v>453</v>
      </c>
      <c r="J130" s="63" t="s">
        <v>978</v>
      </c>
      <c r="K130" s="68">
        <v>3510215680</v>
      </c>
      <c r="L130" s="100">
        <f>+IF(AND(K130&gt;0,O130="Ejecución"),(K130/877802)*Tabla28[[#This Row],[% participación]],IF(AND(K130&gt;0,O130&lt;&gt;"Ejecución"),"-",""))</f>
        <v>799.77390801114598</v>
      </c>
      <c r="M130" s="65" t="s">
        <v>26</v>
      </c>
      <c r="N130" s="171">
        <v>0.2</v>
      </c>
      <c r="O130" s="160" t="s">
        <v>1150</v>
      </c>
      <c r="P130" s="79"/>
    </row>
    <row r="131" spans="1:16" s="7" customFormat="1" ht="24.75" customHeight="1" outlineLevel="1" x14ac:dyDescent="0.25">
      <c r="A131" s="142">
        <v>18</v>
      </c>
      <c r="B131" s="159" t="s">
        <v>2665</v>
      </c>
      <c r="C131" s="161" t="s">
        <v>31</v>
      </c>
      <c r="D131" s="63" t="s">
        <v>2707</v>
      </c>
      <c r="E131" s="143">
        <v>43885</v>
      </c>
      <c r="F131" s="143">
        <v>44196</v>
      </c>
      <c r="G131" s="158">
        <f t="shared" si="5"/>
        <v>10.366666666666667</v>
      </c>
      <c r="H131" s="64" t="s">
        <v>2714</v>
      </c>
      <c r="I131" s="63" t="s">
        <v>453</v>
      </c>
      <c r="J131" s="63" t="s">
        <v>963</v>
      </c>
      <c r="K131" s="68">
        <v>1976841189</v>
      </c>
      <c r="L131" s="100">
        <f>+IF(AND(K131&gt;0,O131="Ejecución"),(K131/877802)*Tabla28[[#This Row],[% participación]],IF(AND(K131&gt;0,O131&lt;&gt;"Ejecución"),"-",""))</f>
        <v>450.40708246278774</v>
      </c>
      <c r="M131" s="65" t="s">
        <v>26</v>
      </c>
      <c r="N131" s="171">
        <v>0.2</v>
      </c>
      <c r="O131" s="160" t="s">
        <v>1150</v>
      </c>
      <c r="P131" s="79"/>
    </row>
    <row r="132" spans="1:16" s="7" customFormat="1" ht="24.75" customHeight="1" outlineLevel="1" x14ac:dyDescent="0.25">
      <c r="A132" s="142">
        <v>19</v>
      </c>
      <c r="B132" s="159" t="s">
        <v>2665</v>
      </c>
      <c r="C132" s="161" t="s">
        <v>31</v>
      </c>
      <c r="D132" s="63" t="s">
        <v>2708</v>
      </c>
      <c r="E132" s="143">
        <v>43885</v>
      </c>
      <c r="F132" s="143">
        <v>44196</v>
      </c>
      <c r="G132" s="158">
        <f t="shared" si="5"/>
        <v>10.366666666666667</v>
      </c>
      <c r="H132" s="64" t="s">
        <v>2718</v>
      </c>
      <c r="I132" s="63" t="s">
        <v>453</v>
      </c>
      <c r="J132" s="63" t="s">
        <v>963</v>
      </c>
      <c r="K132" s="68">
        <v>2626582932</v>
      </c>
      <c r="L132" s="100">
        <f>+IF(AND(K132&gt;0,O132="Ejecución"),(K132/877802)*Tabla28[[#This Row],[% participación]],IF(AND(K132&gt;0,O132&lt;&gt;"Ejecución"),"-",""))</f>
        <v>598.44541980993438</v>
      </c>
      <c r="M132" s="65" t="s">
        <v>26</v>
      </c>
      <c r="N132" s="171">
        <v>0.2</v>
      </c>
      <c r="O132" s="160" t="s">
        <v>1150</v>
      </c>
      <c r="P132" s="79"/>
    </row>
    <row r="133" spans="1:16" s="7" customFormat="1" ht="24.75" customHeight="1" outlineLevel="1" x14ac:dyDescent="0.25">
      <c r="A133" s="142">
        <v>20</v>
      </c>
      <c r="B133" s="159" t="s">
        <v>2665</v>
      </c>
      <c r="C133" s="161" t="s">
        <v>31</v>
      </c>
      <c r="D133" s="63" t="s">
        <v>2715</v>
      </c>
      <c r="E133" s="143">
        <v>43885</v>
      </c>
      <c r="F133" s="143">
        <v>44196</v>
      </c>
      <c r="G133" s="158">
        <f t="shared" si="5"/>
        <v>10.366666666666667</v>
      </c>
      <c r="H133" s="64" t="s">
        <v>2719</v>
      </c>
      <c r="I133" s="63" t="s">
        <v>453</v>
      </c>
      <c r="J133" s="63" t="s">
        <v>974</v>
      </c>
      <c r="K133" s="68">
        <v>852323753</v>
      </c>
      <c r="L133" s="100">
        <f>+IF(AND(K133&gt;0,O133="Ejecución"),(K133/877802)*Tabla28[[#This Row],[% participación]],IF(AND(K133&gt;0,O133&lt;&gt;"Ejecución"),"-",""))</f>
        <v>194.19498998635228</v>
      </c>
      <c r="M133" s="65" t="s">
        <v>26</v>
      </c>
      <c r="N133" s="171">
        <v>0.2</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ref="N135:N160" si="6">+IF(M135="No",1,IF(M135="Si","Ingrese %",""))</f>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0.1</v>
      </c>
      <c r="G179" s="163">
        <f>IF(F179&gt;0,SUM(E179+F179),"")</f>
        <v>0.12000000000000001</v>
      </c>
      <c r="H179" s="5"/>
      <c r="I179" s="219" t="s">
        <v>2671</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0.12000000000000001</v>
      </c>
      <c r="D185" s="91" t="s">
        <v>2628</v>
      </c>
      <c r="E185" s="94">
        <f>+(C185*SUM(K20:K35))</f>
        <v>141600175.20000002</v>
      </c>
      <c r="F185" s="92"/>
      <c r="G185" s="93"/>
      <c r="H185" s="88"/>
      <c r="I185" s="90" t="s">
        <v>2627</v>
      </c>
      <c r="J185" s="164">
        <f>+SUM(M179:M183)</f>
        <v>0.03</v>
      </c>
      <c r="K185" s="200" t="s">
        <v>2628</v>
      </c>
      <c r="L185" s="200"/>
      <c r="M185" s="94">
        <f>+J185*(SUM(K20:K35))</f>
        <v>35400043.799999997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43446</v>
      </c>
      <c r="D193" s="5"/>
      <c r="E193" s="124">
        <v>3824</v>
      </c>
      <c r="F193" s="5"/>
      <c r="G193" s="5"/>
      <c r="H193" s="145" t="s">
        <v>2720</v>
      </c>
      <c r="J193" s="5"/>
      <c r="K193" s="125">
        <v>38777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2722</v>
      </c>
      <c r="L211" s="21"/>
      <c r="M211" s="21"/>
      <c r="N211" s="21"/>
      <c r="O211" s="8"/>
    </row>
    <row r="212" spans="1:15" x14ac:dyDescent="0.25">
      <c r="A212" s="9"/>
      <c r="B212" s="27" t="s">
        <v>2619</v>
      </c>
      <c r="C212" s="145" t="s">
        <v>2721</v>
      </c>
      <c r="D212" s="21"/>
      <c r="G212" s="27" t="s">
        <v>2621</v>
      </c>
      <c r="H212" s="146" t="s">
        <v>2724</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4:D160 M135:M160 G114:G121 L106:L107 G134:J160 L83:L90 G48:G90 B83:B90 G122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2020-12-29T18:29:24Z</cp:lastPrinted>
  <dcterms:created xsi:type="dcterms:W3CDTF">2020-10-14T21:57:42Z</dcterms:created>
  <dcterms:modified xsi:type="dcterms:W3CDTF">2020-12-29T18:30:23Z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