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AVARRO ALFARO\Pictures\MANIFESTACION DE INTERES CONSORCIO OVEJAS\"/>
    </mc:Choice>
  </mc:AlternateContent>
  <xr:revisionPtr revIDLastSave="0" documentId="8_{9920DCB6-5460-4AB8-B45C-3E38CF32065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<sst xmlns="http://schemas.openxmlformats.org/spreadsheetml/2006/main" count="4543" uniqueCount="2731">
  <si>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</si>
  <si>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</si>
  <si>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</si>
  <si>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</si>
  <si>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</si>
  <si>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</si>
  <si>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</si>
  <si>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</si>
  <si>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</si>
  <si>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</si>
  <si>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</si>
  <si>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</si>
  <si>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</si>
  <si>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</si>
  <si>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</si>
  <si>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</si>
  <si>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</si>
  <si>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</si>
  <si>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</si>
  <si>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</si>
  <si>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</si>
  <si>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</si>
  <si>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</si>
  <si>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</si>
  <si>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</si>
  <si>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</si>
  <si>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</si>
  <si>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</si>
  <si>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</si>
  <si>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</si>
  <si>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</si>
  <si>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</si>
  <si>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</si>
  <si>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</si>
  <si>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</si>
  <si>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</si>
  <si>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</si>
  <si>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</si>
  <si>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</si>
  <si>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</si>
  <si>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</si>
  <si>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</si>
  <si>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</si>
  <si>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</si>
  <si>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</si>
  <si>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</si>
  <si>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</si>
  <si>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</si>
  <si>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</si>
  <si>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</si>
  <si>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</si>
  <si>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</si>
  <si>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</si>
  <si>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</si>
  <si>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</si>
  <si>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</si>
  <si>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</si>
  <si>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</si>
  <si>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</si>
  <si>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</si>
  <si>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</si>
  <si>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</si>
  <si>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</si>
  <si>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</si>
  <si>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</si>
  <si>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</si>
  <si>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</si>
  <si>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</si>
  <si>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</si>
  <si>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</si>
  <si>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</si>
  <si>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</si>
  <si>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</si>
  <si>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</si>
  <si>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</si>
  <si>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</si>
  <si>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</si>
  <si>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</si>
  <si>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</si>
  <si>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</si>
  <si>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</si>
  <si>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</si>
  <si>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</si>
  <si>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</si>
  <si>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</si>
  <si>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</si>
  <si>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</si>
  <si>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</si>
  <si>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</si>
  <si>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</si>
  <si>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</si>
  <si>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</si>
  <si>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</si>
  <si>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</si>
  <si>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</si>
  <si>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</si>
  <si>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</si>
  <si>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</si>
  <si>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</si>
  <si>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</si>
  <si>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</si>
  <si>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</si>
  <si>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</si>
  <si>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</si>
  <si>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</si>
  <si>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</si>
  <si>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</si>
  <si>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</si>
  <si>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</si>
  <si>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</si>
  <si>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</si>
  <si>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</si>
  <si>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</si>
  <si>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</si>
  <si>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</si>
  <si>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</si>
  <si>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</si>
  <si>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</si>
  <si>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</si>
  <si>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</si>
  <si>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</si>
  <si>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</si>
  <si>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</si>
  <si>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</si>
  <si>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</si>
  <si>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</si>
  <si>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</si>
  <si>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</si>
  <si>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</si>
  <si>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</si>
  <si>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</si>
  <si>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</si>
  <si>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</si>
  <si>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</si>
  <si>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</si>
  <si>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</si>
  <si>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</si>
  <si>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</si>
  <si>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</si>
  <si>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</si>
  <si>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</si>
  <si>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</si>
  <si>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</si>
  <si>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</si>
  <si>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</si>
  <si>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</si>
  <si>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</si>
  <si>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</si>
  <si>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</si>
  <si>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</si>
  <si>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</si>
  <si>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</si>
  <si>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</si>
  <si>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</si>
  <si>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</si>
  <si>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</si>
  <si>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</si>
  <si>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</si>
  <si>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</si>
  <si>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</si>
  <si>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</si>
  <si>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</si>
  <si>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</si>
  <si>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</si>
  <si>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</si>
  <si>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</si>
  <si>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</si>
  <si>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</si>
  <si>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</si>
  <si>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</si>
  <si>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</si>
  <si>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</si>
  <si>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</si>
  <si>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</si>
  <si>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</si>
  <si>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</si>
  <si>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</si>
  <si>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</si>
  <si>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</si>
  <si>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</si>
  <si>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</si>
  <si>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</si>
  <si>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</si>
  <si>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</si>
  <si>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</si>
  <si>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</si>
  <si>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</si>
  <si>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</si>
  <si>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</si>
  <si>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</si>
  <si>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</si>
  <si>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</si>
  <si>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</si>
  <si>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</si>
  <si>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</si>
  <si>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</si>
  <si>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</si>
  <si>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</si>
  <si>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</si>
  <si>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</si>
  <si>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</si>
  <si>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</si>
  <si>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</si>
  <si>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</si>
  <si>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</si>
  <si>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</si>
  <si>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</si>
  <si>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</si>
  <si>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</si>
  <si>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</si>
  <si>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</si>
  <si>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</si>
  <si>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</si>
  <si>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</si>
  <si>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</si>
  <si>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</si>
  <si>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</si>
  <si>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</si>
  <si>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</si>
  <si>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</si>
  <si>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</si>
  <si>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</si>
  <si>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</si>
  <si>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</si>
  <si>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</si>
  <si>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</si>
  <si>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</si>
  <si>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</si>
  <si>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</si>
  <si>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</si>
  <si>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</si>
  <si>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</si>
  <si>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</si>
  <si>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</si>
  <si>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</si>
  <si>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</si>
  <si>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</si>
  <si>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</si>
  <si>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</si>
  <si>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</si>
  <si>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</si>
  <si>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</si>
  <si>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</si>
  <si>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</si>
  <si>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</si>
  <si>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</si>
  <si>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</si>
  <si>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</si>
  <si>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</si>
  <si>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</si>
  <si>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</si>
  <si>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</si>
  <si>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</si>
  <si>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</si>
  <si>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</si>
  <si>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</si>
  <si>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</si>
  <si>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</si>
  <si>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</si>
  <si>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</si>
  <si>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</si>
  <si>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</si>
  <si>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</si>
  <si>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</si>
  <si>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</si>
  <si>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</si>
  <si>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</si>
  <si>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</si>
  <si>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</si>
  <si>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</si>
  <si>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</si>
  <si>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</si>
  <si>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</si>
  <si>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</si>
  <si>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</si>
  <si>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</si>
  <si>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</si>
  <si>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</si>
  <si>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</si>
  <si>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</si>
  <si>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</si>
  <si>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</si>
  <si>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</si>
  <si>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</si>
  <si>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</si>
  <si>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</si>
  <si>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</si>
  <si>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</si>
  <si>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</si>
  <si>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</si>
  <si>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</si>
  <si>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</si>
  <si>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</si>
  <si>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</si>
  <si>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</si>
  <si>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</si>
  <si>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</si>
  <si>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</si>
  <si>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</si>
  <si>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</si>
  <si>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</si>
  <si>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</si>
  <si>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</si>
  <si>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</si>
  <si>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</si>
  <si>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</si>
  <si>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</si>
  <si>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</si>
  <si>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</si>
  <si>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</si>
  <si>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</si>
  <si>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</si>
  <si>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</si>
  <si>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</si>
  <si>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</si>
  <si>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</si>
  <si>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</si>
  <si>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</si>
  <si>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</si>
  <si>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</si>
  <si>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</si>
  <si>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</si>
  <si>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</si>
  <si>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</si>
  <si>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</si>
  <si>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</si>
  <si>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</si>
  <si>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</si>
  <si>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</si>
  <si>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</si>
  <si>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</si>
  <si>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</si>
  <si>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</si>
  <si>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</si>
  <si>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</si>
  <si>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</si>
  <si>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</si>
  <si>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</si>
  <si>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</si>
  <si>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</si>
  <si>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</si>
  <si>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</si>
  <si>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</si>
  <si>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</si>
  <si>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</si>
  <si>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</si>
  <si>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</si>
  <si>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</si>
  <si>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</si>
  <si>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</si>
  <si>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</si>
  <si>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</si>
  <si>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</si>
  <si>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</si>
  <si>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</si>
  <si>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</si>
  <si>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</si>
  <si>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</si>
  <si>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</si>
  <si>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</si>
  <si>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</si>
  <si>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</si>
  <si>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</si>
  <si>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</si>
  <si>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</si>
  <si>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</si>
  <si>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</si>
  <si>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</si>
  <si>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</si>
  <si>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</si>
  <si>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</si>
  <si>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</si>
  <si>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</si>
  <si>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</si>
  <si>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</si>
  <si>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</si>
  <si>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</si>
  <si>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</si>
  <si>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</si>
  <si>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</si>
  <si>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</si>
  <si>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</si>
  <si>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</si>
  <si>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</si>
  <si>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</si>
  <si>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</si>
  <si>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</si>
  <si>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</si>
  <si>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</si>
  <si>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</si>
  <si>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</si>
  <si>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</si>
  <si>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</si>
  <si>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</si>
  <si>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</si>
  <si>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</si>
  <si>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</si>
  <si>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</si>
  <si>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</si>
  <si>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</si>
  <si>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</si>
  <si>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</si>
  <si>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</si>
  <si>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</si>
  <si>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</si>
  <si>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</si>
  <si>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</si>
  <si>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</si>
  <si>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</si>
  <si>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</si>
  <si>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</si>
  <si>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</si>
  <si>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</si>
  <si>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</si>
  <si>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</si>
  <si>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</si>
  <si>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</si>
  <si>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</si>
  <si>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</si>
  <si>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</si>
  <si>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</si>
  <si>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</si>
  <si>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</si>
  <si>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</si>
  <si>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</si>
  <si>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</si>
  <si>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</si>
  <si>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</si>
  <si>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</si>
  <si>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</si>
  <si>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</si>
  <si>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</si>
  <si>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</si>
  <si>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</si>
  <si>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</si>
  <si>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</si>
  <si>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</si>
  <si>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</si>
  <si>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</si>
  <si>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</si>
  <si>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</si>
  <si>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</si>
  <si>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</si>
  <si>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</si>
  <si>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</si>
  <si>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</si>
  <si>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</si>
  <si>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</si>
  <si>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</si>
  <si>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</si>
  <si>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</si>
  <si>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</si>
  <si>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</si>
  <si>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</si>
  <si>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</si>
  <si>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</si>
  <si>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</si>
  <si>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</si>
  <si>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</si>
  <si>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</si>
  <si>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</si>
  <si>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</si>
  <si>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</si>
  <si>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</si>
  <si>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</si>
  <si>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</si>
  <si>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</si>
  <si>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</si>
  <si>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</si>
  <si>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</si>
  <si>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</si>
  <si>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</si>
  <si>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</si>
  <si>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</si>
  <si>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</si>
  <si>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</si>
  <si>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</si>
  <si>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</si>
  <si>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</si>
  <si>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</si>
  <si>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</si>
  <si>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</si>
  <si>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</si>
  <si>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</si>
  <si>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</si>
  <si>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</si>
  <si>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</si>
  <si>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</si>
  <si>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</si>
  <si>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</si>
  <si>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</si>
  <si>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</si>
  <si>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</si>
  <si>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</si>
  <si>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</si>
  <si>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</si>
  <si>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</si>
  <si>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</si>
  <si>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</si>
  <si>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</si>
  <si>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</si>
  <si>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</si>
  <si>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</si>
  <si>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</si>
  <si>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</si>
  <si>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</si>
  <si>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</si>
  <si>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</si>
  <si>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</si>
  <si>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</si>
  <si>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</si>
  <si>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</si>
  <si>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</si>
  <si>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</si>
  <si>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</si>
  <si>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</si>
  <si>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</si>
  <si>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</si>
  <si>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</si>
  <si>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</si>
  <si>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</si>
  <si>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</si>
  <si>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</si>
  <si>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</si>
  <si>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</si>
  <si>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</si>
  <si>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</si>
  <si>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</si>
  <si>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</si>
  <si>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</si>
  <si>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</si>
  <si>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</si>
  <si>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</si>
  <si>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</si>
  <si>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</si>
  <si>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</si>
  <si>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</si>
  <si>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</si>
  <si>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</si>
  <si>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</si>
  <si>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</si>
  <si>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</si>
  <si>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</si>
  <si>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</si>
  <si>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</si>
  <si>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</si>
  <si>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</si>
  <si>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</si>
  <si>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</si>
  <si>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</si>
  <si>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</si>
  <si>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</si>
  <si>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</si>
  <si>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</si>
  <si>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</si>
  <si>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</si>
  <si>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</si>
  <si>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</si>
  <si>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</si>
  <si>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</si>
  <si>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</si>
  <si>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</si>
  <si>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</si>
  <si>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</si>
  <si>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</si>
  <si>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</si>
  <si>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</si>
  <si>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</si>
  <si>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</si>
  <si>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</si>
  <si>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</si>
  <si>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</si>
  <si>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</si>
  <si>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</si>
  <si>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</si>
  <si>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</si>
  <si>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</si>
  <si>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</si>
  <si>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</si>
  <si>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</si>
  <si>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</si>
  <si>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</si>
  <si>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</si>
  <si>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</si>
  <si>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</si>
  <si>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</si>
  <si>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</si>
  <si>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</si>
  <si>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</si>
  <si>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</si>
  <si>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</si>
  <si>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</si>
  <si>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</si>
  <si>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</si>
  <si>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</si>
  <si>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</si>
  <si>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</si>
  <si>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</si>
  <si>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</si>
  <si>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</si>
  <si>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</si>
  <si>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</si>
  <si>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</si>
  <si>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</si>
  <si>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</si>
  <si>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</si>
  <si>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</si>
  <si>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</si>
  <si>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</si>
  <si>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</si>
  <si>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</si>
  <si>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</si>
  <si>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</si>
  <si>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</si>
  <si>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</si>
  <si>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</si>
  <si>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</si>
  <si>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</si>
  <si>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</si>
  <si>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</si>
  <si>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</si>
  <si>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</si>
  <si>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</si>
  <si>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</si>
  <si>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</si>
  <si>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</si>
  <si>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</si>
  <si>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</si>
  <si>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</si>
  <si>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</si>
  <si>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</si>
  <si>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</si>
  <si>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</si>
  <si>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</si>
  <si>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</si>
  <si>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</si>
  <si>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</si>
  <si>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</si>
  <si>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</si>
  <si>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</si>
  <si>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</si>
  <si>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</si>
  <si>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</si>
  <si>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</si>
  <si>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</si>
  <si>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</si>
  <si>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</si>
  <si>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</si>
  <si>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</si>
  <si>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</si>
  <si>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</si>
  <si>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</si>
  <si>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</si>
  <si>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</si>
  <si>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</si>
  <si>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</si>
  <si>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</si>
  <si>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</si>
  <si>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</si>
  <si>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</si>
  <si>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</si>
  <si>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</si>
  <si>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</si>
  <si>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</si>
  <si>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</si>
  <si>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</si>
  <si>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</si>
  <si>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</si>
  <si>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</si>
  <si>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</si>
  <si>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</si>
  <si>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</si>
  <si>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</si>
  <si>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</si>
  <si>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</si>
  <si>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</si>
  <si>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</si>
  <si>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</si>
  <si>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</si>
  <si>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</si>
  <si>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</si>
  <si>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</si>
  <si>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</si>
  <si>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</si>
  <si>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</si>
  <si>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</si>
  <si>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</si>
  <si>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</si>
  <si>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</si>
  <si>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</si>
  <si>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</si>
  <si>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</si>
  <si>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</si>
  <si>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</si>
  <si>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</si>
  <si>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</si>
  <si>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</si>
  <si>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</si>
  <si>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</si>
  <si>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</si>
  <si>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</si>
  <si>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</si>
  <si>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</si>
  <si>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</si>
  <si>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</si>
  <si>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</si>
  <si>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</si>
  <si>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</si>
  <si>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</si>
  <si>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</si>
  <si>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</si>
  <si>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</si>
  <si>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</si>
  <si>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</si>
  <si>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</si>
  <si>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</si>
  <si>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</si>
  <si>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</si>
  <si>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</si>
  <si>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</si>
  <si>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</si>
  <si>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</si>
  <si>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</si>
  <si>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</si>
  <si>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</si>
  <si>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</si>
  <si>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</si>
  <si>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</si>
  <si>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</si>
  <si>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</si>
  <si>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</si>
  <si>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</si>
  <si>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</si>
  <si>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</si>
  <si>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</si>
  <si>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</si>
  <si>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</si>
  <si>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</si>
  <si>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</si>
  <si>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</si>
  <si>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</si>
  <si>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</si>
  <si>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</si>
  <si>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</si>
  <si>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</si>
  <si>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</si>
  <si>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</si>
  <si>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</si>
  <si>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</si>
  <si>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</si>
  <si>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</si>
  <si>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</si>
  <si>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</si>
  <si>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</si>
  <si>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</si>
  <si>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</si>
  <si>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</si>
  <si>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</si>
  <si>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</si>
  <si>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</si>
  <si>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</si>
  <si>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</si>
  <si>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</si>
  <si>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</si>
  <si>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</si>
  <si>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</si>
  <si>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</si>
  <si>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</si>
  <si>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</si>
  <si>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</si>
  <si>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</si>
  <si>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</si>
  <si>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</si>
  <si>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</si>
  <si>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</si>
  <si>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</si>
  <si>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</si>
  <si>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</si>
  <si>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</si>
  <si>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</si>
  <si>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</si>
  <si>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</si>
  <si>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</si>
  <si>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</si>
  <si>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</si>
  <si>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</si>
  <si>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</si>
  <si>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</si>
  <si>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</si>
  <si>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</si>
  <si>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</si>
  <si>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</si>
  <si>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</si>
  <si>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</si>
  <si>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</si>
  <si>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</si>
  <si>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</si>
  <si>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</si>
  <si>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</si>
  <si>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</si>
  <si>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</si>
  <si>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</si>
  <si>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</si>
  <si>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</si>
  <si>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</si>
  <si>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</si>
  <si>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</si>
  <si>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</si>
  <si>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</si>
  <si>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</si>
  <si>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</si>
  <si>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</si>
  <si>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</si>
  <si>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</si>
  <si>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</si>
  <si>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</si>
  <si>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</si>
  <si>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</si>
  <si>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</si>
  <si>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</si>
  <si>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</si>
  <si>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</si>
  <si>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</si>
  <si>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</si>
  <si>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</si>
  <si>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</si>
  <si>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</si>
  <si>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</si>
  <si>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</si>
  <si>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</si>
  <si>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</si>
  <si>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</si>
  <si>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</si>
  <si>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</si>
  <si>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</si>
  <si>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</si>
  <si>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</si>
  <si>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</si>
  <si>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</si>
  <si>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</si>
  <si>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</si>
  <si>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</si>
  <si>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</si>
  <si>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</si>
  <si>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</si>
  <si>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</si>
  <si>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</si>
  <si>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</si>
  <si>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</si>
  <si>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</si>
  <si>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</si>
  <si>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</si>
  <si>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</si>
  <si>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</si>
  <si>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</si>
  <si>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</si>
  <si>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</si>
  <si>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</si>
  <si>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</si>
  <si>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</si>
  <si>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</si>
  <si>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</si>
  <si>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</si>
  <si>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</si>
  <si>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</si>
  <si>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</si>
  <si>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</si>
  <si>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</si>
  <si>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</si>
  <si>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</si>
  <si>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</si>
  <si>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</si>
  <si>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</si>
  <si>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</si>
  <si>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</si>
  <si>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</si>
  <si>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</si>
  <si>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</si>
  <si>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</si>
  <si>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</si>
  <si>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</si>
  <si>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</si>
  <si>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</si>
  <si>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</si>
  <si>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</si>
  <si>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</si>
  <si>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</si>
  <si>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</si>
  <si>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</si>
  <si>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</si>
  <si>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</si>
  <si>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</si>
  <si>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</si>
  <si>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</si>
  <si>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</si>
  <si>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</si>
  <si>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</si>
  <si>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</si>
  <si>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</si>
  <si>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</si>
  <si>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</si>
  <si>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</si>
  <si>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</si>
  <si>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</si>
  <si>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</si>
  <si>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</si>
  <si>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</si>
  <si>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</si>
  <si>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</si>
  <si>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</si>
  <si>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</si>
  <si>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</si>
  <si>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</si>
  <si>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</si>
  <si>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</si>
  <si>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</si>
  <si>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</si>
  <si>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</si>
  <si>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</si>
  <si>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</si>
  <si>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</si>
  <si>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</si>
  <si>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</si>
  <si>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</si>
  <si>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</si>
  <si>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</si>
  <si>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</si>
  <si>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</si>
  <si>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</si>
  <si>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</si>
  <si>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</si>
  <si>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</si>
  <si>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</si>
  <si>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</si>
  <si>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</si>
  <si>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</si>
  <si>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</si>
  <si>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</si>
  <si>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</si>
  <si>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</si>
  <si>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</si>
  <si>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</si>
  <si>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</si>
  <si>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</si>
  <si>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</si>
  <si>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</si>
  <si>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</si>
  <si>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</si>
  <si>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</si>
  <si>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</si>
  <si>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</si>
  <si>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</si>
  <si>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</si>
  <si>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</si>
  <si>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</si>
  <si>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</si>
  <si>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</si>
  <si>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</si>
  <si>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</si>
  <si>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</si>
  <si>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</si>
  <si>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</si>
  <si>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</si>
  <si>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</si>
  <si>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</si>
  <si>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</si>
  <si>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</si>
  <si>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</si>
  <si>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</si>
  <si>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</si>
  <si>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</si>
  <si>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</si>
  <si>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</si>
  <si>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</si>
  <si>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</si>
  <si>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</si>
  <si>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</si>
  <si>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</si>
  <si>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</si>
  <si>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</si>
  <si>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</si>
  <si>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</si>
  <si>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</si>
  <si>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</si>
  <si>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</si>
  <si>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</si>
  <si>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</si>
  <si>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</si>
  <si>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</si>
  <si>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</si>
  <si>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</si>
  <si>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</si>
  <si>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</si>
  <si>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</si>
  <si>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</si>
  <si>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</si>
  <si>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</si>
  <si>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</si>
  <si>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</si>
  <si>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</si>
  <si>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</si>
  <si>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</si>
  <si>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</si>
  <si>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</si>
  <si>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</si>
  <si>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</si>
  <si>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</si>
  <si>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</si>
  <si>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</si>
  <si>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</si>
  <si>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</si>
  <si>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</si>
  <si>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</si>
  <si>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</si>
  <si>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</si>
  <si>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</si>
  <si>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</si>
  <si>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</si>
  <si>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</si>
  <si>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</si>
  <si>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</si>
  <si>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</si>
  <si>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</si>
  <si>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</si>
  <si>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</si>
  <si>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</si>
  <si>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</si>
  <si>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</si>
  <si>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</si>
  <si>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</si>
  <si>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</si>
  <si>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</si>
  <si>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</si>
  <si>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</si>
  <si>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</si>
  <si>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</si>
  <si>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</si>
  <si>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</si>
  <si>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</si>
  <si>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</si>
  <si>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</si>
  <si>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</si>
  <si>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</si>
  <si>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</si>
  <si>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</si>
  <si>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</si>
  <si>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</si>
  <si>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</si>
  <si>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</si>
  <si>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</si>
  <si>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</si>
  <si>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</si>
  <si>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</si>
  <si>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</si>
  <si>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</si>
  <si>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</si>
  <si>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</si>
  <si>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</si>
  <si>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</si>
  <si>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</si>
  <si>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</si>
  <si>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</si>
  <si>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</si>
  <si>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</si>
  <si>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</si>
  <si>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</si>
  <si>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</si>
  <si>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</si>
  <si>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</si>
  <si>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</si>
  <si>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</si>
  <si>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</si>
  <si>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</si>
  <si>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</si>
  <si>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</si>
  <si>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</si>
  <si>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</si>
  <si>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</si>
  <si>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</si>
  <si>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</si>
  <si>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</si>
  <si>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</si>
  <si>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</si>
  <si>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</si>
  <si>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</si>
  <si>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</si>
  <si>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</si>
  <si>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</si>
  <si>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</si>
  <si>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</si>
  <si>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</si>
  <si>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</si>
  <si>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</si>
  <si>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</si>
  <si>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</si>
  <si>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</si>
  <si>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</si>
  <si>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</si>
  <si>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</si>
  <si>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</si>
  <si>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</si>
  <si>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</si>
  <si>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</si>
  <si>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</si>
  <si>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</si>
  <si>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</si>
  <si>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</si>
  <si>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</si>
  <si>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</si>
  <si>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</si>
  <si>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</si>
  <si>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</si>
  <si>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</si>
  <si>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</si>
  <si>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</si>
  <si>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</si>
  <si>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</si>
  <si>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</si>
  <si>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</si>
  <si>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</si>
  <si>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</si>
  <si>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</si>
  <si>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</si>
  <si>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</si>
  <si>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</si>
  <si>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</si>
  <si>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</si>
  <si>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</si>
  <si>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</si>
  <si>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</si>
  <si>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</si>
  <si>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</si>
  <si>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</si>
  <si>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</si>
  <si>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</si>
  <si>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</si>
  <si>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</si>
  <si>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</si>
  <si>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</si>
  <si>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</si>
  <si>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</si>
  <si>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</si>
  <si>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</si>
  <si>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</si>
  <si>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</si>
  <si>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</si>
  <si>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</si>
  <si>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</si>
  <si>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</si>
  <si>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</si>
  <si>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</si>
  <si>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</si>
  <si>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</si>
  <si>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</si>
  <si>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</si>
  <si>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</si>
  <si>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</si>
  <si>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</si>
  <si>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</si>
  <si>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</si>
  <si>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</si>
  <si>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</si>
  <si>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</si>
  <si>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</si>
  <si>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</si>
  <si>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</si>
  <si>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</si>
  <si>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</si>
  <si>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</si>
  <si>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</si>
  <si>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</si>
  <si>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</si>
  <si>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</si>
  <si>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</si>
  <si>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</si>
  <si>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</si>
  <si>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</si>
  <si>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</si>
  <si>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</si>
  <si>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</si>
  <si>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</si>
  <si>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</si>
  <si>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</si>
  <si>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</si>
  <si>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</si>
  <si>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</si>
  <si>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</si>
  <si>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</si>
  <si>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</si>
  <si>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</si>
  <si>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</si>
  <si>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</si>
  <si>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</si>
  <si>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</si>
  <si>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</si>
  <si>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</si>
  <si>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</si>
  <si>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</si>
  <si>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</si>
  <si>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</si>
  <si>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</si>
  <si>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</si>
  <si>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</si>
  <si>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</si>
  <si>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</si>
  <si>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</si>
  <si>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</si>
  <si>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</si>
  <si>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</si>
  <si>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</si>
  <si>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</si>
  <si>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</si>
  <si>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</si>
  <si>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</si>
  <si>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</si>
  <si>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</si>
  <si>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</si>
  <si>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</si>
  <si>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</si>
  <si>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</si>
  <si>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</si>
  <si>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</si>
  <si>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</si>
  <si>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</si>
  <si>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</si>
  <si>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</si>
  <si>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</si>
  <si>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</si>
  <si>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</si>
  <si>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</si>
  <si>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</si>
  <si>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</si>
  <si>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</si>
  <si>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</si>
  <si>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</si>
  <si>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</si>
  <si>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</si>
  <si>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</si>
  <si>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</si>
  <si>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</si>
  <si>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</si>
  <si>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</si>
  <si>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</si>
  <si>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</si>
  <si>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</si>
  <si>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</si>
  <si>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</si>
  <si>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</si>
  <si>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</si>
  <si>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</si>
  <si>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</si>
  <si>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</si>
  <si>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</si>
  <si>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</si>
  <si>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</si>
  <si>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</si>
  <si>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</si>
  <si>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</si>
  <si>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</si>
  <si>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</si>
  <si>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</si>
  <si>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</si>
  <si>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</si>
  <si>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</si>
  <si>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</si>
  <si>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</si>
  <si>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</si>
  <si>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</si>
  <si>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</si>
  <si>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</si>
  <si>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</si>
  <si>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</si>
  <si>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</si>
  <si>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</si>
  <si>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</si>
  <si>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</si>
  <si>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</si>
  <si>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</si>
  <si>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</si>
  <si>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</si>
  <si>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</si>
  <si>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</si>
  <si>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</si>
  <si>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</si>
  <si>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</si>
  <si>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</si>
  <si>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</si>
  <si>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</si>
  <si>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</si>
  <si>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</si>
  <si>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</si>
  <si>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</si>
  <si>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</si>
  <si>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</si>
  <si>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</si>
  <si>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</si>
  <si>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</si>
  <si>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</si>
  <si>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</si>
  <si>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</si>
  <si>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</si>
  <si>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</si>
  <si>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</si>
  <si>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</si>
  <si>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</si>
  <si>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</si>
  <si>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</si>
  <si>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</si>
  <si>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</si>
  <si>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</si>
  <si>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</si>
  <si>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</si>
  <si>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</si>
  <si>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</si>
  <si>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</si>
  <si>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</si>
  <si>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</si>
  <si>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</si>
  <si>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</si>
  <si>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</si>
  <si>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</si>
  <si>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</si>
  <si>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</si>
  <si>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</si>
  <si>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</si>
  <si>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</si>
  <si>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</si>
  <si>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</si>
  <si>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</si>
  <si>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</si>
  <si>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</si>
  <si>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</si>
  <si>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</si>
  <si>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</si>
  <si>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</si>
  <si>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</si>
  <si>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</si>
  <si>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</si>
  <si>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</si>
  <si>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</si>
  <si>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</si>
  <si>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</si>
  <si>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</si>
  <si>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</si>
  <si>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</si>
  <si>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</si>
  <si>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</si>
  <si>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</si>
  <si>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</si>
  <si>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</si>
  <si>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</si>
  <si>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</si>
  <si>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</si>
  <si>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</si>
  <si>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</si>
  <si>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</si>
  <si>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</si>
  <si>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</si>
  <si>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</si>
  <si>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</si>
  <si>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</si>
  <si>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</si>
  <si>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</si>
  <si>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</si>
  <si>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</si>
  <si>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</si>
  <si>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</si>
  <si>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</si>
  <si>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</si>
  <si>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</si>
  <si>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</si>
  <si>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</si>
  <si>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</si>
  <si>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</si>
  <si>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</si>
  <si>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</si>
  <si>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</si>
  <si>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</si>
  <si>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</si>
  <si>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</si>
  <si>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</si>
  <si>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</si>
  <si>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</si>
  <si>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</si>
  <si>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</si>
  <si>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</si>
  <si>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</si>
  <si>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</si>
  <si>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</si>
  <si>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</si>
  <si>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</si>
  <si>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</si>
  <si>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</si>
  <si>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</si>
  <si>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</si>
  <si>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</si>
  <si>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</si>
  <si>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</si>
  <si>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</si>
  <si>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</si>
  <si>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</si>
  <si>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</si>
  <si>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</si>
  <si>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</si>
  <si>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</si>
  <si>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</si>
  <si>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</si>
  <si>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</si>
  <si>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</si>
  <si>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</si>
  <si>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</si>
  <si>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</si>
  <si>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</si>
  <si>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</si>
  <si>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</si>
  <si>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</si>
  <si>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</si>
  <si>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</si>
  <si>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</si>
  <si>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</si>
  <si>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</si>
  <si>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</si>
  <si>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</si>
  <si>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</si>
  <si>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</si>
  <si>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</si>
  <si>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</si>
  <si>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</si>
  <si>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</si>
  <si>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</si>
  <si>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</si>
  <si>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</si>
  <si>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</si>
  <si>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</si>
  <si>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</si>
  <si>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</si>
  <si>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</si>
  <si>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</si>
  <si>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</si>
  <si>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</si>
  <si>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</si>
  <si>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</si>
  <si>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</si>
  <si>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</si>
  <si>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</si>
  <si>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</si>
  <si>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</si>
  <si>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</si>
  <si>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</si>
  <si>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</si>
  <si>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</si>
  <si>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</si>
  <si>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</si>
  <si>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</si>
  <si>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</si>
  <si>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</si>
  <si>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</si>
  <si>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</si>
  <si>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</si>
  <si>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</si>
  <si>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</si>
  <si>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</si>
  <si>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</si>
  <si>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</si>
  <si>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</si>
  <si>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</si>
  <si>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</si>
  <si>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</si>
  <si>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</si>
  <si>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</si>
  <si>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</si>
  <si>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</si>
  <si>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</si>
  <si>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</si>
  <si>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</si>
  <si>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</si>
  <si>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</si>
  <si>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</si>
  <si>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</si>
  <si>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</si>
  <si>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</si>
  <si>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</si>
  <si>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</si>
  <si>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</si>
  <si>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</si>
  <si>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</si>
  <si>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</si>
  <si>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</si>
  <si>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</si>
  <si>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</si>
  <si>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</si>
  <si>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</si>
  <si>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</si>
  <si>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</si>
  <si>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</si>
  <si>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</si>
  <si>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</si>
  <si>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</si>
  <si>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</si>
  <si>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</si>
  <si>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</si>
  <si>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</si>
  <si>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</si>
  <si>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</si>
  <si>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</si>
  <si>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</si>
  <si>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</si>
  <si>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</si>
  <si>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</si>
  <si>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</si>
  <si>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</si>
  <si>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</si>
  <si>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</si>
  <si>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</si>
  <si>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</si>
  <si>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</si>
  <si>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</si>
  <si>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</si>
  <si>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</si>
  <si>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</si>
  <si>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</si>
  <si>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</si>
  <si>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</si>
  <si>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</si>
  <si>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</si>
  <si>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</si>
  <si>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</si>
  <si>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</si>
  <si>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</si>
  <si>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</si>
  <si>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</si>
  <si>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</si>
  <si>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</si>
  <si>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</si>
  <si>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</si>
  <si>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</si>
  <si>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</si>
  <si>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</si>
  <si>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</si>
  <si>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</si>
  <si>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</si>
  <si>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</si>
  <si>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</si>
  <si>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</si>
  <si>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</si>
  <si>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</si>
  <si>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</si>
  <si>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</si>
  <si>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</si>
  <si>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</si>
  <si>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</si>
  <si>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</si>
  <si>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</si>
  <si>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</si>
  <si>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</si>
  <si>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</si>
  <si>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</si>
  <si>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</si>
  <si>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</si>
  <si>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</si>
  <si>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</si>
  <si>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</si>
  <si>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</si>
  <si>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</si>
  <si>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</si>
  <si>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</si>
  <si>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</si>
  <si>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</si>
  <si>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</si>
  <si>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</si>
  <si>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</si>
  <si>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</si>
  <si>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</si>
  <si>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</si>
  <si>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</si>
  <si>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</si>
  <si>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</si>
  <si>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</si>
  <si>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</si>
  <si>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</si>
  <si>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</si>
  <si>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</si>
  <si>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</si>
  <si>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</si>
  <si>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</si>
  <si>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</si>
  <si>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</si>
  <si>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</si>
  <si>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</si>
  <si>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</si>
  <si>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</si>
  <si>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</si>
  <si>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</si>
  <si>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</si>
  <si>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</si>
  <si>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</si>
  <si>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</si>
  <si>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</si>
  <si>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</si>
  <si>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</si>
  <si>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</si>
  <si>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</si>
  <si>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</si>
  <si>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</si>
  <si>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</si>
  <si>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</si>
  <si>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</si>
  <si>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</si>
  <si>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</si>
  <si>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</si>
  <si>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</si>
  <si>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</si>
  <si>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</si>
  <si>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</si>
  <si>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</si>
  <si>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</si>
  <si>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</si>
  <si>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</si>
  <si>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</si>
  <si>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</si>
  <si>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</si>
  <si>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</si>
  <si>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</si>
  <si>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</si>
  <si>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</si>
  <si>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</si>
  <si>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</si>
  <si>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</si>
  <si>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</si>
  <si>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</si>
  <si>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</si>
  <si>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</si>
  <si>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</si>
  <si>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</si>
  <si>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</si>
  <si>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</si>
  <si>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</si>
  <si>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</si>
  <si>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</si>
  <si>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</si>
  <si>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</si>
  <si>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</si>
  <si>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</si>
  <si>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</si>
  <si>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</si>
  <si>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</si>
  <si>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</si>
  <si>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</si>
  <si>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</si>
  <si>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</si>
  <si>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</si>
  <si>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</si>
  <si>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</si>
  <si>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</si>
  <si>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</si>
  <si>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</si>
  <si>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</si>
  <si>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</si>
  <si>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</si>
  <si>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</si>
  <si>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</si>
  <si>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</si>
  <si>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</si>
  <si>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</si>
  <si>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</si>
  <si>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</si>
  <si>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</si>
  <si>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</si>
  <si>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</si>
  <si>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</si>
  <si>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</si>
  <si>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</si>
  <si>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</si>
  <si>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</si>
  <si>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</si>
  <si>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</si>
  <si>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</si>
  <si>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</si>
  <si>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</si>
  <si>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</si>
  <si>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</si>
  <si>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</si>
  <si>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</si>
  <si>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</si>
  <si>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</si>
  <si>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</si>
  <si>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</si>
  <si>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</si>
  <si>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</si>
  <si>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</si>
  <si>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</si>
  <si>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</si>
  <si>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</si>
  <si>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</si>
  <si>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</si>
  <si>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</si>
  <si>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</si>
  <si>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</si>
  <si>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</si>
  <si>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</si>
  <si>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</si>
  <si>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</si>
  <si>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</si>
  <si>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</si>
  <si>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</si>
  <si>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</si>
  <si>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</si>
  <si>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</si>
  <si>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</si>
  <si>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</si>
  <si>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</si>
  <si>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</si>
  <si>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</si>
  <si>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</si>
  <si>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</si>
  <si>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</si>
  <si>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</si>
  <si>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</si>
  <si>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</si>
  <si>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</si>
  <si>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</si>
  <si>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</si>
  <si>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</si>
  <si>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</si>
  <si>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</si>
  <si>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</si>
  <si>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</si>
  <si>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</si>
  <si>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</si>
  <si>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</si>
  <si>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</si>
  <si>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</si>
  <si>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</si>
  <si>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</si>
  <si>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</si>
  <si>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</si>
  <si>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</si>
  <si>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</si>
  <si>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</si>
  <si>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</si>
  <si>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</si>
  <si>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</si>
  <si>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</si>
  <si>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</si>
  <si>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</si>
  <si>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</si>
  <si>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</si>
  <si>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</si>
  <si>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</si>
  <si>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</si>
  <si>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</si>
  <si>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</si>
  <si>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</si>
  <si>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</si>
  <si>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</si>
  <si>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</si>
  <si>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</si>
  <si>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</si>
  <si>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</si>
  <si>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</si>
  <si>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</si>
  <si>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</si>
  <si>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</si>
  <si>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</si>
  <si>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</si>
  <si>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</si>
  <si>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</si>
  <si>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</si>
  <si>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</si>
  <si>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</si>
  <si>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</si>
  <si>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</si>
  <si>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</si>
  <si>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</si>
  <si>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</si>
  <si>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</si>
  <si>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</si>
  <si>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</si>
  <si>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</si>
  <si>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</si>
  <si>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</si>
  <si>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</si>
  <si>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</si>
  <si>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</si>
  <si>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</si>
  <si>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</si>
  <si>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</si>
  <si>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</si>
  <si>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</si>
  <si>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</si>
  <si>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</si>
  <si>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</si>
  <si>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</si>
  <si>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</si>
  <si>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</si>
  <si>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</si>
  <si>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</si>
  <si>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</si>
  <si>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</si>
  <si>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</si>
  <si>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</si>
  <si>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</si>
  <si>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</si>
  <si>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</si>
  <si>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</si>
  <si>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</si>
  <si>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</si>
  <si>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</si>
  <si>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</si>
  <si>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</si>
  <si>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</si>
  <si>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</si>
  <si>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</si>
  <si>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</si>
  <si>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</si>
  <si>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</si>
  <si>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</si>
  <si>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</si>
  <si>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</si>
  <si>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</si>
  <si>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</si>
  <si>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</si>
  <si>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</si>
  <si>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</si>
  <si>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</si>
  <si>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</si>
  <si>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</si>
  <si>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</si>
  <si>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</si>
  <si>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</si>
  <si>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</si>
  <si>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</si>
  <si>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</si>
  <si>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</si>
  <si>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</si>
  <si>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</si>
  <si>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</si>
  <si>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</si>
  <si>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</si>
  <si>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</si>
  <si>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</si>
  <si>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</si>
  <si>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</si>
  <si>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</si>
  <si>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</si>
  <si>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</si>
  <si>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</si>
  <si>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</si>
  <si>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</si>
  <si>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</si>
  <si>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</si>
  <si>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</si>
  <si>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</si>
  <si>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</si>
  <si>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</si>
  <si>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</si>
  <si>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</si>
  <si>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</si>
  <si>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</si>
  <si>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</si>
  <si>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</si>
  <si>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</si>
  <si>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</si>
  <si>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</si>
  <si>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</si>
  <si>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</si>
  <si>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</si>
  <si>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</si>
  <si>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</si>
  <si>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</si>
  <si>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</si>
  <si>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</si>
  <si>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</si>
  <si>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</si>
  <si>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</si>
  <si>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</si>
  <si>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</si>
  <si>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</si>
  <si>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</si>
  <si>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</si>
  <si>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</si>
  <si>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</si>
  <si>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</si>
  <si>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</si>
  <si>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</si>
  <si>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</si>
  <si>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</si>
  <si>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</si>
  <si>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</si>
  <si>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</si>
  <si>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</si>
  <si>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</si>
  <si>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</si>
  <si>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</si>
  <si>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</si>
  <si>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</si>
  <si>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</si>
  <si>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</si>
  <si>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</si>
  <si>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</si>
  <si>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</si>
  <si>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</si>
  <si>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</si>
  <si>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</si>
  <si>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</si>
  <si>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</si>
  <si>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</si>
  <si>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</si>
  <si>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</si>
  <si>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</si>
  <si>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</si>
  <si>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</si>
  <si>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</si>
  <si>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</si>
  <si>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</si>
  <si>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</si>
  <si>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</si>
  <si>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</si>
  <si>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</si>
  <si>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</si>
  <si>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</si>
  <si>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</si>
  <si>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</si>
  <si>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</si>
  <si>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</si>
  <si>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</si>
  <si>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</si>
  <si>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</si>
  <si>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</si>
  <si>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</si>
  <si>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</si>
  <si>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</si>
  <si>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</si>
  <si>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</si>
  <si>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</si>
  <si>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</si>
  <si>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</si>
  <si>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</si>
  <si>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</si>
  <si>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</si>
  <si>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</si>
  <si>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</si>
  <si>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</si>
  <si>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</si>
  <si>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</si>
  <si>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</si>
  <si>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</si>
  <si>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</si>
  <si>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</si>
  <si>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</si>
  <si>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</si>
  <si>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</si>
  <si>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</si>
  <si>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</si>
  <si>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</si>
  <si>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</si>
  <si>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</si>
  <si>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</si>
  <si>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</si>
  <si>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</si>
  <si>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</si>
  <si>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</si>
  <si>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</si>
  <si>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</si>
  <si>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</si>
  <si>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</si>
  <si>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</si>
  <si>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</si>
  <si>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</si>
  <si>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</si>
  <si>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</si>
  <si>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</si>
  <si>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</si>
  <si>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</si>
  <si>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</si>
  <si>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</si>
  <si>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</si>
  <si>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</si>
  <si>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</si>
  <si>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</si>
  <si>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</si>
  <si>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</si>
  <si>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</si>
  <si>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</si>
  <si>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</si>
  <si>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</si>
  <si>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</si>
  <si>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</si>
  <si>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</si>
  <si>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</si>
  <si>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</si>
  <si>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</si>
  <si>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</si>
  <si>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</si>
  <si>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</si>
  <si>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</si>
  <si>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</si>
  <si>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</si>
  <si>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</si>
  <si>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</si>
  <si>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</si>
  <si>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</si>
  <si>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</si>
  <si>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</si>
  <si>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</si>
  <si>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</si>
  <si>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</si>
  <si>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</si>
  <si>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</si>
  <si>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</si>
  <si>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</si>
  <si>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</si>
  <si>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</si>
  <si>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</si>
  <si>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</si>
  <si>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</si>
  <si>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</si>
  <si>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</si>
  <si>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</si>
  <si>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</si>
  <si>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</si>
  <si>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</si>
  <si>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</si>
  <si>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</si>
  <si>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</si>
  <si>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</si>
  <si>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</si>
  <si>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</si>
  <si>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</si>
  <si>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</si>
  <si>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</si>
  <si>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</si>
  <si>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</si>
  <si>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</si>
  <si>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</si>
  <si>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</si>
  <si>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</si>
  <si>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</si>
  <si>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</si>
  <si>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</si>
  <si>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</si>
  <si>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</si>
  <si>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</si>
  <si>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</si>
  <si>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</si>
  <si>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</si>
  <si>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</si>
  <si>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</si>
  <si>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</si>
  <si>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</si>
  <si>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</si>
  <si>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</si>
  <si>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</si>
  <si>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</si>
  <si>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</si>
  <si>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</si>
  <si>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</si>
  <si>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</si>
  <si>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</si>
  <si>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</si>
  <si>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</si>
  <si>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</si>
  <si>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</si>
  <si>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</si>
  <si>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</si>
  <si>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</si>
  <si>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</si>
  <si>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</si>
  <si>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</si>
  <si>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</si>
  <si>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</si>
  <si>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</si>
  <si>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</si>
  <si>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</si>
  <si>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</si>
  <si>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</si>
  <si>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</si>
  <si>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</si>
  <si>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</si>
  <si>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</si>
  <si>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</si>
  <si>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</si>
  <si>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</si>
  <si>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</si>
  <si>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</si>
  <si>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</si>
  <si>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</si>
  <si>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</si>
  <si>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</si>
  <si>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</si>
  <si>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</si>
  <si>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</si>
  <si>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</si>
  <si>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</si>
  <si>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</si>
  <si>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</si>
  <si>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</si>
  <si>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</si>
  <si>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</si>
  <si>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</si>
  <si>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</si>
  <si>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</si>
  <si>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</si>
  <si>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</si>
  <si>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</si>
  <si>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</si>
  <si>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</si>
  <si>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</si>
  <si>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</si>
  <si>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</si>
  <si>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</si>
  <si>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</si>
  <si>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</si>
  <si>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</si>
  <si>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</si>
  <si>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</si>
  <si>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</si>
  <si>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</si>
  <si>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</si>
  <si>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</si>
  <si>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</si>
  <si>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</si>
  <si>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</si>
  <si>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</si>
  <si>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</si>
  <si>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</si>
  <si>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</si>
  <si>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</si>
  <si>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</si>
  <si>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</si>
  <si>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</si>
  <si>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</si>
  <si>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</si>
  <si>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</si>
  <si>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</si>
  <si>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</si>
  <si>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</si>
  <si>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</si>
  <si>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</si>
  <si>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</si>
  <si>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</si>
  <si>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</si>
  <si>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</si>
  <si>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</si>
  <si>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</si>
  <si>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</si>
  <si>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</si>
  <si>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</si>
  <si>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</si>
  <si>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</si>
  <si>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</si>
  <si>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</si>
  <si>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</si>
  <si>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</si>
  <si>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</si>
  <si>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</si>
  <si>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</si>
  <si>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</si>
  <si>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</si>
  <si>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</si>
  <si>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</si>
  <si>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</si>
  <si>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</si>
  <si>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</si>
  <si>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</si>
  <si>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</si>
  <si>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</si>
  <si>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</si>
  <si>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</si>
  <si>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</si>
  <si>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</si>
  <si>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</si>
  <si>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</si>
  <si>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</si>
  <si>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</si>
  <si>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</si>
  <si>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</si>
  <si>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</si>
  <si>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</si>
  <si>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</si>
  <si>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</si>
  <si>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</si>
  <si>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</si>
  <si>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</si>
  <si>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</si>
  <si>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</si>
  <si>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</si>
  <si>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</si>
  <si>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</si>
  <si>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</si>
  <si>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</si>
  <si>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</si>
  <si>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</si>
  <si>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</si>
  <si>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</si>
  <si>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</si>
  <si>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</si>
  <si>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</si>
  <si>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</si>
  <si>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</si>
  <si>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</si>
  <si>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</si>
  <si>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</si>
  <si>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</si>
  <si>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</si>
  <si>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</si>
  <si>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</si>
  <si>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</si>
  <si>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</si>
  <si>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</si>
  <si>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</si>
  <si>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</si>
  <si>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</si>
  <si>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</si>
  <si>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</si>
  <si>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</si>
  <si>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</si>
  <si>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</si>
  <si>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</si>
  <si>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</si>
  <si>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</si>
  <si>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</si>
  <si>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</si>
  <si>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</si>
  <si>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</si>
  <si>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</si>
  <si>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</si>
  <si>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</si>
  <si>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</si>
  <si>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</si>
  <si>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</si>
  <si>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</si>
  <si>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</si>
  <si>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</si>
  <si>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</si>
  <si>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</si>
  <si>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</si>
  <si>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</si>
  <si>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</si>
  <si>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</si>
  <si>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</si>
  <si>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</si>
  <si>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</si>
  <si>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</si>
  <si>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</si>
  <si>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</si>
  <si>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</si>
  <si>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</si>
  <si>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</si>
  <si>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</si>
  <si>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</si>
  <si>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</si>
  <si>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</si>
  <si>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</si>
  <si>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</si>
  <si>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</si>
  <si>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</si>
  <si>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</si>
  <si>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</si>
  <si>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</si>
  <si>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</si>
  <si>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</si>
  <si>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</si>
  <si>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</si>
  <si>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</si>
  <si>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</si>
  <si>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</si>
  <si>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</si>
  <si>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</si>
  <si>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</si>
  <si>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</si>
  <si>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</si>
  <si>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</si>
  <si>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</si>
  <si>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</si>
  <si>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</si>
  <si>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</si>
  <si>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</si>
  <si>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</si>
  <si>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</si>
  <si>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</si>
  <si>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</si>
  <si>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</si>
  <si>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</si>
  <si>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</si>
  <si>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</si>
  <si>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</si>
  <si>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</si>
  <si>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</si>
  <si>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</si>
  <si>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</si>
  <si>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</si>
  <si>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</si>
  <si>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</si>
  <si>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</si>
  <si>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</si>
  <si>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</si>
  <si>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</si>
  <si>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</si>
  <si>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</si>
  <si>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</si>
  <si>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</si>
  <si>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</si>
  <si>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</si>
  <si>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</si>
  <si>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</si>
  <si>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</si>
  <si>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</si>
  <si>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</si>
  <si>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</si>
  <si>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</si>
  <si>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</si>
  <si>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</si>
  <si>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</si>
  <si>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</si>
  <si>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</si>
  <si>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</si>
  <si>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</si>
  <si>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</si>
  <si>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</si>
  <si>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</si>
  <si>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</si>
  <si>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</si>
  <si>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</si>
  <si>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</si>
  <si>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</si>
  <si>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</si>
  <si>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</si>
  <si>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</si>
  <si>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</si>
  <si>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</si>
  <si>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</si>
  <si>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</si>
  <si>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</si>
  <si>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</si>
  <si>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</si>
  <si>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</si>
  <si>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</si>
  <si>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</si>
  <si>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</si>
  <si>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</si>
  <si>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</si>
  <si>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</si>
  <si>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</si>
  <si>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</si>
  <si>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</si>
  <si>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</si>
  <si>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</si>
  <si>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</si>
  <si>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</si>
  <si>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</si>
  <si>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</si>
  <si>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</si>
  <si>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</si>
  <si>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</si>
  <si>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</si>
  <si>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</si>
  <si>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</si>
  <si>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</si>
  <si>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</si>
  <si>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</si>
  <si>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</si>
  <si>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</si>
  <si>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</si>
  <si>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</si>
  <si>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</si>
  <si>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</si>
  <si>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</si>
  <si>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</si>
  <si>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</si>
  <si>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</si>
  <si>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</si>
  <si>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</si>
  <si>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</si>
  <si>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</si>
  <si>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</si>
  <si>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</si>
  <si>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</si>
  <si>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</si>
  <si>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</si>
  <si>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</si>
  <si>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</si>
  <si>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</si>
  <si>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</si>
  <si>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</si>
  <si>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</si>
  <si>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</si>
  <si>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</si>
  <si>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</si>
  <si>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</si>
  <si>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</si>
  <si>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</si>
  <si>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</si>
  <si>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</si>
  <si>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</si>
  <si>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</si>
  <si>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</si>
  <si>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</si>
  <si>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</si>
  <si>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</si>
  <si>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</si>
  <si>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</si>
  <si>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</si>
  <si>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</si>
  <si>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</si>
  <si>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</si>
  <si>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</si>
  <si>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</si>
  <si>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</si>
  <si>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</si>
  <si>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</si>
  <si>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</si>
  <si>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</si>
  <si>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</si>
  <si>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</si>
  <si>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</si>
  <si>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</si>
  <si>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</si>
  <si>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</si>
  <si>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</si>
  <si>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</si>
  <si>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</si>
  <si>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</si>
  <si>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</si>
  <si>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</si>
  <si>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</si>
  <si>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</si>
  <si>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</si>
  <si>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</si>
  <si>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</si>
  <si>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</si>
  <si>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</si>
  <si>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</si>
  <si>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</si>
  <si>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</si>
  <si>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</si>
  <si>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</si>
  <si>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</si>
  <si>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</si>
  <si>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</si>
  <si>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</si>
  <si>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</si>
  <si>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</si>
  <si>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</si>
  <si>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</si>
  <si>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</si>
  <si>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</si>
  <si>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</si>
  <si>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</si>
  <si>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</si>
  <si>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</si>
  <si>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</si>
  <si>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</si>
  <si>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</si>
  <si>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</si>
  <si>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</si>
  <si>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</si>
  <si>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</si>
  <si>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</si>
  <si>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</si>
  <si>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</si>
  <si>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</si>
  <si>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</si>
  <si>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</si>
  <si>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</si>
  <si>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</si>
  <si>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</si>
  <si>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</si>
  <si>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</si>
  <si>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</si>
  <si>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</si>
  <si>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</si>
  <si>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</si>
  <si>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</si>
  <si>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</si>
  <si>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</si>
  <si>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</si>
  <si>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</si>
  <si>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</si>
  <si>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</si>
  <si>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</si>
  <si>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</si>
  <si>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</si>
  <si>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</si>
  <si>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</si>
  <si>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</si>
  <si>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</si>
  <si>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</si>
  <si>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</si>
  <si>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</si>
  <si>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</si>
  <si>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</si>
  <si>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</si>
  <si>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</si>
  <si>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</si>
  <si>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</si>
  <si>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</si>
  <si>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</si>
  <si>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</si>
  <si>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</si>
  <si>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</si>
  <si>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</si>
  <si>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</si>
  <si>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</si>
  <si>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</si>
  <si>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</si>
  <si>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</si>
  <si>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</si>
  <si>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</si>
  <si>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</si>
  <si>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</si>
  <si>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</si>
  <si>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</si>
  <si>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</si>
  <si>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</si>
  <si>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</si>
  <si>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</si>
  <si>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</si>
  <si>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</si>
  <si>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</si>
  <si>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</si>
  <si>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</si>
  <si>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</si>
  <si>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</si>
  <si>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</si>
  <si>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</si>
  <si>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</si>
  <si>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</si>
  <si>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</si>
  <si>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</si>
  <si>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</si>
  <si>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</si>
  <si>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</si>
  <si>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</si>
  <si>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</si>
  <si>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</si>
  <si>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</si>
  <si>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</si>
  <si>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</si>
  <si>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</si>
  <si>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</si>
  <si>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</si>
  <si>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</si>
  <si>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</si>
  <si>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</si>
  <si>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</si>
  <si>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</si>
  <si>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</si>
  <si>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</si>
  <si>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</si>
  <si>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</si>
  <si>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</si>
  <si>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</si>
  <si>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</si>
  <si>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</si>
  <si>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</si>
  <si>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</si>
  <si>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</si>
  <si>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</si>
  <si>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</si>
  <si>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</si>
  <si>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</si>
  <si>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</si>
  <si>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</si>
  <si>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</si>
  <si>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</si>
  <si>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</si>
  <si>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</si>
  <si>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</si>
  <si>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</si>
  <si>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</si>
  <si>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</si>
  <si>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</si>
  <si>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</si>
  <si>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</si>
  <si>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</si>
  <si>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</si>
  <si>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</si>
  <si>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</si>
  <si>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</si>
  <si>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</si>
  <si>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</si>
  <si>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</si>
  <si>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</si>
  <si>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</si>
  <si>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</si>
  <si>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</si>
  <si>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</si>
  <si>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</si>
  <si>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</si>
  <si>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</si>
  <si>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</si>
  <si>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</si>
  <si>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</si>
  <si>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</si>
  <si>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</si>
  <si>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</si>
  <si>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</si>
  <si>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</si>
  <si>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</si>
  <si>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</si>
  <si>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</si>
  <si>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</si>
  <si>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</si>
  <si>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</si>
  <si>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</si>
  <si>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</si>
  <si>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</si>
  <si>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</si>
  <si>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</si>
  <si>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</si>
  <si>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</si>
  <si>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</si>
  <si>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</si>
  <si>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</si>
  <si>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</si>
  <si>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</si>
  <si>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</si>
  <si>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</si>
  <si>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</si>
  <si>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</si>
  <si>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</si>
  <si>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</si>
  <si>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</si>
  <si>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</si>
  <si>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</si>
  <si>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</si>
  <si>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</si>
  <si>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</si>
  <si>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</si>
  <si>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</si>
  <si>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</si>
  <si>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</si>
  <si>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</si>
  <si>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</si>
  <si>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</si>
  <si>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</si>
  <si>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</si>
  <si>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</si>
  <si>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</si>
  <si>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</si>
  <si>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</si>
  <si>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</si>
  <si>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</si>
  <si>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</si>
  <si>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</si>
  <si>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</si>
  <si>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</si>
  <si>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</si>
  <si>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</si>
  <si>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</si>
  <si>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</si>
  <si>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</si>
  <si>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</si>
  <si>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</si>
  <si>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</si>
  <si>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</si>
  <si>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</si>
  <si>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</si>
  <si>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</si>
  <si>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</si>
  <si>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</si>
  <si>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</si>
  <si>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</si>
  <si>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</si>
  <si>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</si>
  <si>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</si>
  <si>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</si>
  <si>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</si>
  <si>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</si>
  <si>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</si>
  <si>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</si>
  <si>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</si>
  <si>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</si>
  <si>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</si>
  <si>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</si>
  <si>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</si>
  <si>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</si>
  <si>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</si>
  <si>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</si>
  <si>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</si>
  <si>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UNIDOS POR OVEJAS 2021</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</si>
  <si>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</si>
  <si>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701820100140</t>
  </si>
  <si>
    <t>701820110211</t>
  </si>
  <si>
    <t>701820120115</t>
  </si>
  <si>
    <t>701820120144</t>
  </si>
  <si>
    <t>701820130142</t>
  </si>
  <si>
    <t>701820130337</t>
  </si>
  <si>
    <t>701820140373</t>
  </si>
  <si>
    <t>7004862016</t>
  </si>
  <si>
    <t>7006132016</t>
  </si>
  <si>
    <t>7003022017</t>
  </si>
  <si>
    <t>7001522018</t>
  </si>
  <si>
    <t>7002112020</t>
  </si>
  <si>
    <t xml:space="preserve">BRINDAR ATENCION A LA PRIMERA INFANCIA NIÑOS  Y NIÑAS MENORES DE CINCO AÑOS DE FAMILIAS CON VULNERABILIDAD ECOMOMICA, SOCIAL, CULTURAL, NUTRICIONAL Y PSICOAFECTIVA,MATRAVES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2 AÑOS QUE SE ENCUENTRAN EN VULNERABILIDAD PSICOAFECTIVA, NUTRICIONAL, ECONOMICA Y SOCIAL, PRIORITARIAMENTE EN SITUACION DE DESPLAZAMIENTO.     </t>
  </si>
  <si>
    <t>BRINDAR ATENCION A LA PRIMERA INFANCIA NIÑOS  Y NIÑAS MENORES DE CINCO AÑOS DE FAMILIAS EN SITUACION DE VULNERABILIDAD ECOMOMICA, SOCIAL, CULTURAL, NUTRICIONAL Y PSICOAFECTIVA, ATRAVES DE LOS HOGARES COMUNITARIOS  DE BIENESTAR MODALIDADES: 0 - 5 AÑOS EN LAS  SIGUIENTES FORMAS DE ATENCION: FAMILIARES, MULTIPLE, GRUPALES Y EN LA MODALIDAD FAMI, APOYAR A LAS FAMILIAS EN DESARROLLO CON MUJERES GESTANTES, MADRES LACTANTES Y NIÑOS Y NIÑAS MENORES DE 2 AÑOS QUE SE ENCUENTRAN EN VULNERABILIDAD.</t>
  </si>
  <si>
    <t>BRINDAR ATENCION A LA PRIMERA INFANCIA NIÑOS  Y NIÑAS MENORES DE CINCO AÑOS DE FAMILIAS EN SITUACION DE VULNERABILIDAD ECOMOMICA, SOCIAL, CULTURAL, NUTRICIONAL Y PSICOAFECTIVA, ATRAVES DE LOS HOGARES COMUNITARIOS  DE BIENESTAR MODALIDADES: 0 - 5 AÑOS EN LAS  SIGUIENTES FORMAS DE ATENCION: FAMILIARES, MULTIPLE, GRUPALES Y EN LA MODALIDAD FAMI, APOYAR A LAS FAMILIAS EN DESARROLLO CON MUJERES GESTANTES, MADRES LACTANTES Y NIÑOS Y NIÑAS MENORES DE 2 AÑOS QUE SE ENCUENTRAN EN VULNERABILIDAD PSICOAFECTIVA, NUTRICIONAL, ECONOMICA Y SOCIAL.</t>
  </si>
  <si>
    <t>BRINDAR ATENCION A LA PRIMERA INFANCIA NIÑOS  Y NIÑAS MENORES DE CINCO AÑOS DE FAMILIAS EN SITUACION CON VULNERABILIDAD ECOMOMICA, SOCIAL, CULTURAL, NUTRICIONAL Y PSICOAFECTIVA, ATRAVES DE LOS HOGARES COMUNITARIOS  DE BIENESTAR MODALIDADES: 0 - 5 AÑOS EN LAS  SIGUIENTES FORMAS DE ATENCION: FAMILIARES, MULTIPLE, GRUPALES Y EN LA MODALIDAD FAMI, APOYAR A LAS FAMILIAS EN DESARROLLO CON MUJERES GESTANTES, MADRES LACTANTES Y NIÑOS Y NIÑAS MENORES DE 2 AÑOS QUE SE ENCUENTRAN EN VULNERABILIDAD PSICOAFECTIVA, NUTRICIONAL, ECONOMICA Y SOCIAL.</t>
  </si>
  <si>
    <t>BRINDAR ATENCION A LA PRIMERA INFANCIA NIÑOS  Y NIÑAS MENORES DE CINCO AÑOS  EN SITUACION CON VULNERABILIDAD , ATRAVES DE LOS HOGARES COMUNITARIOS  DE BIENESTAR  EN LAS  SIGUIENTES FORMAS DE ATENCION: FAMILIARES, MULTIPLES, GRUPALES, JARDIN SOCIAL, EMPRESARIALES Y EN LA MODALIDAD FAMI, DE CONFORMIDAD CON LOS LINEAMIENTOS, ESTANDARES Y DIRECTRICES QUE EL ICBF EXPIDA PARA LA MISMA.</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</si>
  <si>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AL CONTRATISTA PARA QUE ASUMA BAJO SU EXCLUSIVA RESPONSABILIDAD DICHA ATENCION</t>
  </si>
  <si>
    <t>ATENDER A NIÑOS Y NIÑAS MENOSRES DE 5 AÑOS O HASTA SU INGRESO AL GRADO DE TRANSICION EN LOS SERVICIOS DE EDUCACION INICIAL Y CUIDADO EN LA MODALIDAD DESARROLLO INFANTIL EN MEDIO FAMILIAR CON EL FIN DE PROMOVER EL DESARROLLO INTEGRAL DE LA PRIMERA INFANCIA CON CALIDAD DE CONFORMIDAD CON LOS LINEAMIENTOS Y ESTANDARES DE CALIDAD Y LAS DIRECTRICES Y PARAMETROS ESTABLECIDOS POR EL ICBF</t>
  </si>
  <si>
    <t>PRESTAR EL SERVICIO DE ATENCION EDUCACION INICIAL Y CUIDADO A NIÑOS NIÑAS MENORES DE 5 AÑOS O HASTA SU INGRESO AL GRADO DE TRANSICION CON EL FIN DE PROMOVER EL DESARROLLO INTEGRAL DE LA PRIMERA INFANCIA CON CALIDAD DE CONFORMIDAD CON LOS LINEAMIENTOS, EL  MANUAL OPERATIVO, LA DIRECTRICES PARAMETROS Y ESTANDARES ESTABLECIDOS POR EL ICBF EN EL MARCO DE LA ATENCION INTEGRAL DE CERO A SIEMPRE</t>
  </si>
  <si>
    <t>PRESTAR EL SERVICIO DE ATENCION A NIÑOS Y NIÑAS MENORES DE 5 AÑOS O HASTA SU INGRESO AL GRADO DE TRANSICION CON EL FIN DE PROMOVER EL DESARROLLO INTEGRAL DE LA PRIMERA INFANCIA CON CALIDAD DE CONFOMIDAD CON EL LINEAMIENTO,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</si>
  <si>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ATENCION INTEGRAL A MUJERES GESTANTES, NIÑAS Y NIÑOS MNORES DE 5 AÑOS O HASTA SU INGRESO AL GRADO DE TRANSICION DE CONFORMIDAD CON LOS  MANUALES OPERATIVOS DE LAS MODALIDADES Y LAS DIRECTRICES ESTABLECIDOS POR EL ICBF EN ARMONIA CON LAS POLITICAS DE ESTADO PARA EL DESARROLLO INTEGRAL DE LA PRIMERA INFANCIA DE CERO A SIEMPRE EN EL SERVICIO DESARROLLO INFANTIL EN MEDIO FAMILIAR</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</si>
  <si>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PRIMERAINFANCIA Y LAS DIRECTRICES ESTABLECIDAS POR EL ICBF, EN ARMONIA CON LA POLITICA DE ESTTADO PARA EL DESARROLLO INTEGRAL DE LA PRIMERA INFANCIA DE CERO A SIEMPRE</t>
  </si>
  <si>
    <t>NO</t>
  </si>
  <si>
    <t>23/2020/132</t>
  </si>
  <si>
    <t>23/2020/133</t>
  </si>
  <si>
    <t>23/2020/123</t>
  </si>
  <si>
    <t>23/2020/137</t>
  </si>
  <si>
    <t>23/2020/120</t>
  </si>
  <si>
    <t>23/2020/141</t>
  </si>
  <si>
    <t>23/2020/144</t>
  </si>
  <si>
    <t>23/2020/135</t>
  </si>
  <si>
    <t>23/2020/129</t>
  </si>
  <si>
    <t>23/2020/131</t>
  </si>
  <si>
    <t>23/2020/143</t>
  </si>
  <si>
    <t>23/2020/121</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</si>
  <si>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</si>
  <si>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PRESTAR LOS SERVICIOS DE EDUCACION INICIAL EN EL MARCO DE LA ATENCION INTEGRAL EN LOS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SIEMPREC</t>
  </si>
  <si>
    <t>NEYIRETH GARCIA PIZZARRO</t>
  </si>
  <si>
    <t>3003130447</t>
  </si>
  <si>
    <t>CARRERA 15 # 22 - 51  CALLE EL ESFUERZO OVEJAS, SUCRE</t>
  </si>
  <si>
    <t>fundacionfusba@hotmail.com - fundacionfusba@gmail.com</t>
  </si>
  <si>
    <t>2021-70-10001704</t>
  </si>
  <si>
    <t>7002022020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</si>
  <si>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</si>
  <si>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DARLYN DANESSA ANAYA MERCADO</t>
  </si>
  <si>
    <t>CALLE 26 A 9-20 PIONERO</t>
  </si>
  <si>
    <t>corpufacol@gmail.com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</si>
</sst>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theme="8" tint="0.59999389629810485"/>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10" borderId="1" xfId="0" applyNumberFormat="1" applyFont="1" applyFill="1" applyBorder="1" applyAlignment="1" applyProtection="1">
      <alignment vertical="center"/>
      <protection locked="0"/>
    </xf>
    <xf numFmtId="167" fontId="3" fillId="0" borderId="1" xfId="0" applyNumberFormat="1" applyFont="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44194.782265046299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59" t="str">
        <f>HYPERLINK("#Integrante_1!A109","CAPACIDAD RESIDUAL")</f>
        <v>CAPACIDAD RESIDUAL</v>
      </c>
      <c r="F8" s="260"/>
      <c r="G8" s="26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59" t="str">
        <f>HYPERLINK("#Integrante_1!A162","TALENTO HUMANO")</f>
        <v>TALENTO HUMANO</v>
      </c>
      <c r="F9" s="260"/>
      <c r="G9" s="26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59" t="str">
        <f>HYPERLINK("#Integrante_1!F162","INFRAESTRUCTURA")</f>
        <v>INFRAESTRUCTURA</v>
      </c>
      <c r="F10" s="260"/>
      <c r="G10" s="26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2725</v>
      </c>
      <c r="D15" s="35"/>
      <c r="E15" s="35"/>
      <c r="F15" s="5"/>
      <c r="G15" s="32" t="s">
        <v>1168</v>
      </c>
      <c r="H15" s="104" t="s">
        <v>453</v>
      </c>
      <c r="I15" s="32" t="s">
        <v>2629</v>
      </c>
      <c r="J15" s="109" t="s">
        <v>2637</v>
      </c>
      <c r="L15" s="256" t="s">
        <v>8</v>
      </c>
      <c r="M15" s="256"/>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v>823003298</v>
      </c>
      <c r="C20" s="5"/>
      <c r="D20" s="74"/>
      <c r="E20" s="153" t="s">
        <v>2669</v>
      </c>
      <c r="F20" s="155" t="s">
        <v>2681</v>
      </c>
      <c r="G20" s="5"/>
      <c r="H20" s="262"/>
      <c r="I20" s="142" t="s">
        <v>453</v>
      </c>
      <c r="J20" s="143" t="s">
        <v>975</v>
      </c>
      <c r="K20" s="144">
        <v>834892389</v>
      </c>
      <c r="L20" s="145"/>
      <c r="M20" s="145">
        <v>44561</v>
      </c>
      <c r="N20" s="128">
        <f>+(M20-L20)/30</f>
        <v>1485.3666666666666</v>
      </c>
      <c r="O20" s="131"/>
      <c r="U20" s="127"/>
      <c r="V20" s="106">
        <f ca="1">NOW()</f>
        <v>44194.782265046299</v>
      </c>
      <c r="W20" s="106">
        <f ca="1">NOW()</f>
        <v>44194.782265046299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FUNDACION UNIDAD SOCIAL BARRIO ADENTRO</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2682</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2671</v>
      </c>
      <c r="C48" s="118" t="s">
        <v>31</v>
      </c>
      <c r="D48" s="115" t="s">
        <v>2683</v>
      </c>
      <c r="E48" s="138">
        <v>40211</v>
      </c>
      <c r="F48" s="138">
        <v>40543</v>
      </c>
      <c r="G48" s="165">
        <f>IF(AND(E48&lt;&gt;"",F48&lt;&gt;""),((F48-E48)/30),"")</f>
        <v>11.066666666666666</v>
      </c>
      <c r="H48" s="116" t="s">
        <v>2695</v>
      </c>
      <c r="I48" s="115" t="s">
        <v>453</v>
      </c>
      <c r="J48" s="115" t="s">
        <v>975</v>
      </c>
      <c r="K48" s="117">
        <v>201652027</v>
      </c>
      <c r="L48" s="111" t="s">
        <v>1148</v>
      </c>
      <c r="M48" s="112"/>
      <c r="N48" s="118" t="s">
        <v>2639</v>
      </c>
      <c r="O48" s="111" t="s">
        <v>2706</v>
      </c>
      <c r="P48" s="80"/>
    </row>
    <row r="49" spans="1:16" s="6" customFormat="1" ht="24.75" customHeight="1" x14ac:dyDescent="0.25">
      <c r="A49" s="136">
        <v>2</v>
      </c>
      <c r="B49" s="116" t="s">
        <v>2671</v>
      </c>
      <c r="C49" s="118" t="s">
        <v>31</v>
      </c>
      <c r="D49" s="115" t="s">
        <v>2684</v>
      </c>
      <c r="E49" s="138">
        <v>40581</v>
      </c>
      <c r="F49" s="138">
        <v>40908</v>
      </c>
      <c r="G49" s="165">
        <f t="shared" ref="G49:G107" si="2">IF(AND(E49&lt;&gt;"",F49&lt;&gt;""),((F49-E49)/30),"")</f>
        <v>10.9</v>
      </c>
      <c r="H49" s="116" t="s">
        <v>2696</v>
      </c>
      <c r="I49" s="115" t="s">
        <v>453</v>
      </c>
      <c r="J49" s="115" t="s">
        <v>975</v>
      </c>
      <c r="K49" s="117">
        <v>119768367</v>
      </c>
      <c r="L49" s="118" t="s">
        <v>1148</v>
      </c>
      <c r="M49" s="112"/>
      <c r="N49" s="118" t="s">
        <v>2639</v>
      </c>
      <c r="O49" s="118" t="s">
        <v>2706</v>
      </c>
      <c r="P49" s="80"/>
    </row>
    <row r="50" spans="1:16" s="6" customFormat="1" ht="24.75" customHeight="1" x14ac:dyDescent="0.25">
      <c r="A50" s="136">
        <v>3</v>
      </c>
      <c r="B50" s="116" t="s">
        <v>2671</v>
      </c>
      <c r="C50" s="118" t="s">
        <v>31</v>
      </c>
      <c r="D50" s="115" t="s">
        <v>2685</v>
      </c>
      <c r="E50" s="138">
        <v>40932</v>
      </c>
      <c r="F50" s="138">
        <v>41273</v>
      </c>
      <c r="G50" s="165">
        <f t="shared" si="2"/>
        <v>11.366666666666667</v>
      </c>
      <c r="H50" s="116" t="s">
        <v>2697</v>
      </c>
      <c r="I50" s="115" t="s">
        <v>453</v>
      </c>
      <c r="J50" s="115" t="s">
        <v>975</v>
      </c>
      <c r="K50" s="117">
        <v>227918388</v>
      </c>
      <c r="L50" s="118" t="s">
        <v>1148</v>
      </c>
      <c r="M50" s="112"/>
      <c r="N50" s="118" t="s">
        <v>27</v>
      </c>
      <c r="O50" s="118" t="s">
        <v>2706</v>
      </c>
      <c r="P50" s="80"/>
    </row>
    <row r="51" spans="1:16" s="6" customFormat="1" ht="24.75" customHeight="1" outlineLevel="1" x14ac:dyDescent="0.25">
      <c r="A51" s="136">
        <v>4</v>
      </c>
      <c r="B51" s="116" t="s">
        <v>2671</v>
      </c>
      <c r="C51" s="118" t="s">
        <v>31</v>
      </c>
      <c r="D51" s="115" t="s">
        <v>2686</v>
      </c>
      <c r="E51" s="138">
        <v>40945</v>
      </c>
      <c r="F51" s="138">
        <v>41274</v>
      </c>
      <c r="G51" s="165">
        <f t="shared" si="2"/>
        <v>10.966666666666667</v>
      </c>
      <c r="H51" s="116" t="s">
        <v>2698</v>
      </c>
      <c r="I51" s="115" t="s">
        <v>453</v>
      </c>
      <c r="J51" s="115" t="s">
        <v>975</v>
      </c>
      <c r="K51" s="117">
        <v>10488224</v>
      </c>
      <c r="L51" s="118" t="s">
        <v>1148</v>
      </c>
      <c r="M51" s="112"/>
      <c r="N51" s="118" t="s">
        <v>27</v>
      </c>
      <c r="O51" s="118" t="s">
        <v>2706</v>
      </c>
      <c r="P51" s="80"/>
    </row>
    <row r="52" spans="1:16" s="7" customFormat="1" ht="24.75" customHeight="1" outlineLevel="1" x14ac:dyDescent="0.25">
      <c r="A52" s="137">
        <v>5</v>
      </c>
      <c r="B52" s="116" t="s">
        <v>2671</v>
      </c>
      <c r="C52" s="118" t="s">
        <v>31</v>
      </c>
      <c r="D52" s="115" t="s">
        <v>2687</v>
      </c>
      <c r="E52" s="138">
        <v>41297</v>
      </c>
      <c r="F52" s="138">
        <v>41509</v>
      </c>
      <c r="G52" s="165">
        <f t="shared" si="2"/>
        <v>7.0666666666666664</v>
      </c>
      <c r="H52" s="116" t="s">
        <v>2699</v>
      </c>
      <c r="I52" s="115" t="s">
        <v>453</v>
      </c>
      <c r="J52" s="115" t="s">
        <v>975</v>
      </c>
      <c r="K52" s="117">
        <v>77737728</v>
      </c>
      <c r="L52" s="118" t="s">
        <v>1148</v>
      </c>
      <c r="M52" s="112"/>
      <c r="N52" s="118" t="s">
        <v>27</v>
      </c>
      <c r="O52" s="118" t="s">
        <v>2706</v>
      </c>
      <c r="P52" s="81"/>
    </row>
    <row r="53" spans="1:16" s="7" customFormat="1" ht="24.75" customHeight="1" outlineLevel="1" x14ac:dyDescent="0.25">
      <c r="A53" s="137">
        <v>6</v>
      </c>
      <c r="B53" s="116" t="s">
        <v>2671</v>
      </c>
      <c r="C53" s="118" t="s">
        <v>31</v>
      </c>
      <c r="D53" s="115" t="s">
        <v>2688</v>
      </c>
      <c r="E53" s="138">
        <v>41508</v>
      </c>
      <c r="F53" s="138">
        <v>41988</v>
      </c>
      <c r="G53" s="165">
        <f t="shared" si="2"/>
        <v>16</v>
      </c>
      <c r="H53" s="116" t="s">
        <v>2700</v>
      </c>
      <c r="I53" s="115" t="s">
        <v>453</v>
      </c>
      <c r="J53" s="115" t="s">
        <v>975</v>
      </c>
      <c r="K53" s="117">
        <v>572072496</v>
      </c>
      <c r="L53" s="118" t="s">
        <v>1148</v>
      </c>
      <c r="M53" s="112"/>
      <c r="N53" s="118" t="s">
        <v>27</v>
      </c>
      <c r="O53" s="118" t="s">
        <v>2706</v>
      </c>
      <c r="P53" s="81"/>
    </row>
    <row r="54" spans="1:16" s="7" customFormat="1" ht="24.75" customHeight="1" outlineLevel="1" x14ac:dyDescent="0.25">
      <c r="A54" s="137">
        <v>7</v>
      </c>
      <c r="B54" s="116" t="s">
        <v>2671</v>
      </c>
      <c r="C54" s="118" t="s">
        <v>31</v>
      </c>
      <c r="D54" s="115" t="s">
        <v>2689</v>
      </c>
      <c r="E54" s="138">
        <v>42003</v>
      </c>
      <c r="F54" s="138">
        <v>42369</v>
      </c>
      <c r="G54" s="165">
        <f t="shared" si="2"/>
        <v>12.2</v>
      </c>
      <c r="H54" s="116" t="s">
        <v>2701</v>
      </c>
      <c r="I54" s="115" t="s">
        <v>453</v>
      </c>
      <c r="J54" s="115" t="s">
        <v>975</v>
      </c>
      <c r="K54" s="113">
        <v>822782714</v>
      </c>
      <c r="L54" s="118" t="s">
        <v>1148</v>
      </c>
      <c r="M54" s="112"/>
      <c r="N54" s="118" t="s">
        <v>2639</v>
      </c>
      <c r="O54" s="118" t="s">
        <v>2706</v>
      </c>
      <c r="P54" s="81"/>
    </row>
    <row r="55" spans="1:16" s="7" customFormat="1" ht="24.75" customHeight="1" outlineLevel="1" x14ac:dyDescent="0.25">
      <c r="A55" s="137">
        <v>8</v>
      </c>
      <c r="B55" s="116" t="s">
        <v>2671</v>
      </c>
      <c r="C55" s="118" t="s">
        <v>31</v>
      </c>
      <c r="D55" s="115" t="s">
        <v>2690</v>
      </c>
      <c r="E55" s="138">
        <v>42675</v>
      </c>
      <c r="F55" s="138">
        <v>42719</v>
      </c>
      <c r="G55" s="165">
        <f t="shared" si="2"/>
        <v>1.4666666666666666</v>
      </c>
      <c r="H55" s="116" t="s">
        <v>2702</v>
      </c>
      <c r="I55" s="115" t="s">
        <v>453</v>
      </c>
      <c r="J55" s="115" t="s">
        <v>975</v>
      </c>
      <c r="K55" s="113">
        <v>131742765</v>
      </c>
      <c r="L55" s="118" t="s">
        <v>1148</v>
      </c>
      <c r="M55" s="112"/>
      <c r="N55" s="118" t="s">
        <v>27</v>
      </c>
      <c r="O55" s="118" t="s">
        <v>2706</v>
      </c>
      <c r="P55" s="81"/>
    </row>
    <row r="56" spans="1:16" s="7" customFormat="1" ht="24.75" customHeight="1" outlineLevel="1" x14ac:dyDescent="0.25">
      <c r="A56" s="137">
        <v>9</v>
      </c>
      <c r="B56" s="116" t="s">
        <v>2671</v>
      </c>
      <c r="C56" s="118" t="s">
        <v>31</v>
      </c>
      <c r="D56" s="115" t="s">
        <v>2691</v>
      </c>
      <c r="E56" s="138">
        <v>42720</v>
      </c>
      <c r="F56" s="138">
        <v>43084</v>
      </c>
      <c r="G56" s="165">
        <f t="shared" si="2"/>
        <v>12.133333333333333</v>
      </c>
      <c r="H56" s="116" t="s">
        <v>2703</v>
      </c>
      <c r="I56" s="115" t="s">
        <v>453</v>
      </c>
      <c r="J56" s="115" t="s">
        <v>975</v>
      </c>
      <c r="K56" s="113">
        <v>828058287</v>
      </c>
      <c r="L56" s="118" t="s">
        <v>1148</v>
      </c>
      <c r="M56" s="112"/>
      <c r="N56" s="118" t="s">
        <v>2639</v>
      </c>
      <c r="O56" s="118" t="s">
        <v>2706</v>
      </c>
      <c r="P56" s="81"/>
    </row>
    <row r="57" spans="1:16" s="7" customFormat="1" ht="24.75" customHeight="1" outlineLevel="1" x14ac:dyDescent="0.25">
      <c r="A57" s="137">
        <v>10</v>
      </c>
      <c r="B57" s="116" t="s">
        <v>2671</v>
      </c>
      <c r="C57" s="118" t="s">
        <v>31</v>
      </c>
      <c r="D57" s="115" t="s">
        <v>2692</v>
      </c>
      <c r="E57" s="138">
        <v>43085</v>
      </c>
      <c r="F57" s="138">
        <v>43312</v>
      </c>
      <c r="G57" s="165">
        <f t="shared" si="2"/>
        <v>7.5666666666666664</v>
      </c>
      <c r="H57" s="116" t="s">
        <v>2704</v>
      </c>
      <c r="I57" s="115" t="s">
        <v>453</v>
      </c>
      <c r="J57" s="115" t="s">
        <v>975</v>
      </c>
      <c r="K57" s="117">
        <v>483770522</v>
      </c>
      <c r="L57" s="118" t="s">
        <v>1148</v>
      </c>
      <c r="M57" s="67"/>
      <c r="N57" s="118" t="s">
        <v>2639</v>
      </c>
      <c r="O57" s="118" t="s">
        <v>2706</v>
      </c>
      <c r="P57" s="81"/>
    </row>
    <row r="58" spans="1:16" s="7" customFormat="1" ht="24.75" customHeight="1" outlineLevel="1" x14ac:dyDescent="0.25">
      <c r="A58" s="137">
        <v>11</v>
      </c>
      <c r="B58" s="116" t="s">
        <v>2671</v>
      </c>
      <c r="C58" s="118" t="s">
        <v>31</v>
      </c>
      <c r="D58" s="115" t="s">
        <v>2693</v>
      </c>
      <c r="E58" s="138">
        <v>43313</v>
      </c>
      <c r="F58" s="138">
        <v>43404</v>
      </c>
      <c r="G58" s="165">
        <f t="shared" si="2"/>
        <v>3.0333333333333332</v>
      </c>
      <c r="H58" s="116" t="s">
        <v>2704</v>
      </c>
      <c r="I58" s="115" t="s">
        <v>453</v>
      </c>
      <c r="J58" s="115" t="s">
        <v>975</v>
      </c>
      <c r="K58" s="117">
        <v>258565815</v>
      </c>
      <c r="L58" s="118" t="s">
        <v>1148</v>
      </c>
      <c r="M58" s="67"/>
      <c r="N58" s="118" t="s">
        <v>2639</v>
      </c>
      <c r="O58" s="118" t="s">
        <v>2706</v>
      </c>
      <c r="P58" s="81"/>
    </row>
    <row r="59" spans="1:16" s="7" customFormat="1" ht="24.75" customHeight="1" outlineLevel="1" x14ac:dyDescent="0.25">
      <c r="A59" s="137">
        <v>12</v>
      </c>
      <c r="B59" s="116" t="s">
        <v>2671</v>
      </c>
      <c r="C59" s="118" t="s">
        <v>31</v>
      </c>
      <c r="D59" s="115" t="s">
        <v>2694</v>
      </c>
      <c r="E59" s="138">
        <v>43951</v>
      </c>
      <c r="F59" s="138">
        <v>44165</v>
      </c>
      <c r="G59" s="165">
        <f t="shared" si="2"/>
        <v>7.1333333333333337</v>
      </c>
      <c r="H59" s="116" t="s">
        <v>2705</v>
      </c>
      <c r="I59" s="115" t="s">
        <v>453</v>
      </c>
      <c r="J59" s="115" t="s">
        <v>975</v>
      </c>
      <c r="K59" s="117">
        <v>1431364885</v>
      </c>
      <c r="L59" s="65" t="s">
        <v>26</v>
      </c>
      <c r="M59" s="67">
        <v>0.8</v>
      </c>
      <c r="N59" s="118" t="s">
        <v>2639</v>
      </c>
      <c r="O59" s="118" t="s">
        <v>2706</v>
      </c>
      <c r="P59" s="81"/>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1"/>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1"/>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1"/>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1"/>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1"/>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1"/>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1"/>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1"/>
    </row>
    <row r="68" spans="1:16" s="7" customFormat="1" ht="24.75" customHeight="1" outlineLevel="1" x14ac:dyDescent="0.25">
      <c r="A68" s="136">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2707</v>
      </c>
      <c r="E114" s="138">
        <v>43908</v>
      </c>
      <c r="F114" s="138">
        <v>44196</v>
      </c>
      <c r="G114" s="165">
        <f>IF(AND(E114&lt;&gt;"",F114&lt;&gt;""),((F114-E114)/30),"")</f>
        <v>9.6</v>
      </c>
      <c r="H114" s="116" t="s">
        <v>2719</v>
      </c>
      <c r="I114" s="115" t="s">
        <v>220</v>
      </c>
      <c r="J114" s="115" t="s">
        <v>494</v>
      </c>
      <c r="K114" s="117">
        <v>1817675096</v>
      </c>
      <c r="L114" s="102">
        <f>+IF(AND(K114&gt;0,O114="Ejecución"),(K114/877802)*Tabla28[[#This Row],[% participación]],IF(AND(K114&gt;0,O114&lt;&gt;"Ejecución"),"-",""))</f>
        <v>2070.7119555435052</v>
      </c>
      <c r="M114" s="118" t="s">
        <v>1148</v>
      </c>
      <c r="N114" s="174">
        <f>+IF(M116="No",1,IF(M116="Si","Ingrese %",""))</f>
        <v>1</v>
      </c>
      <c r="O114" s="170" t="s">
        <v>1150</v>
      </c>
      <c r="P114" s="80"/>
    </row>
    <row r="115" spans="1:16" s="6" customFormat="1" ht="24.75" customHeight="1" x14ac:dyDescent="0.25">
      <c r="A115" s="136">
        <v>2</v>
      </c>
      <c r="B115" s="168" t="s">
        <v>2671</v>
      </c>
      <c r="C115" s="169" t="s">
        <v>31</v>
      </c>
      <c r="D115" s="115" t="s">
        <v>2708</v>
      </c>
      <c r="E115" s="138">
        <v>43908</v>
      </c>
      <c r="F115" s="138">
        <v>44196</v>
      </c>
      <c r="G115" s="165">
        <f t="shared" ref="G115:G116" si="3">IF(AND(E115&lt;&gt;"",F115&lt;&gt;""),((F115-E115)/30),"")</f>
        <v>9.6</v>
      </c>
      <c r="H115" s="116" t="s">
        <v>2719</v>
      </c>
      <c r="I115" s="115" t="s">
        <v>220</v>
      </c>
      <c r="J115" s="115" t="s">
        <v>507</v>
      </c>
      <c r="K115" s="68">
        <v>3516979960</v>
      </c>
      <c r="L115" s="102">
        <f>+IF(AND(K115&gt;0,O115="Ejecución"),(K115/877802)*Tabla28[[#This Row],[% participación]],IF(AND(K115&gt;0,O115&lt;&gt;"Ejecución"),"-",""))</f>
        <v>4006.5754691832553</v>
      </c>
      <c r="M115" s="118" t="s">
        <v>1148</v>
      </c>
      <c r="N115" s="174">
        <f>+IF(M116="No",1,IF(M116="Si","Ingrese %",""))</f>
        <v>1</v>
      </c>
      <c r="O115" s="170" t="s">
        <v>1150</v>
      </c>
      <c r="P115" s="80"/>
    </row>
    <row r="116" spans="1:16" s="6" customFormat="1" ht="24.75" customHeight="1" x14ac:dyDescent="0.25">
      <c r="A116" s="136">
        <v>3</v>
      </c>
      <c r="B116" s="168" t="s">
        <v>2671</v>
      </c>
      <c r="C116" s="169" t="s">
        <v>31</v>
      </c>
      <c r="D116" s="115" t="s">
        <v>2709</v>
      </c>
      <c r="E116" s="138">
        <v>43909</v>
      </c>
      <c r="F116" s="138">
        <v>44196</v>
      </c>
      <c r="G116" s="165">
        <f t="shared" si="3"/>
        <v>9.5666666666666664</v>
      </c>
      <c r="H116" s="116" t="s">
        <v>2719</v>
      </c>
      <c r="I116" s="115" t="s">
        <v>220</v>
      </c>
      <c r="J116" s="115" t="s">
        <v>493</v>
      </c>
      <c r="K116" s="68">
        <v>1565324299</v>
      </c>
      <c r="L116" s="102">
        <f>+IF(AND(K116&gt;0,O116="Ejecución"),(K116/877802)*Tabla28[[#This Row],[% participación]],IF(AND(K116&gt;0,O116&lt;&gt;"Ejecución"),"-",""))</f>
        <v>1783.2316387978155</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2710</v>
      </c>
      <c r="E117" s="138">
        <v>43885</v>
      </c>
      <c r="F117" s="138">
        <v>44196</v>
      </c>
      <c r="G117" s="165">
        <f t="shared" ref="G117:G159" si="5">IF(AND(E117&lt;&gt;"",F117&lt;&gt;""),((F117-E117)/30),"")</f>
        <v>10.366666666666667</v>
      </c>
      <c r="H117" s="116" t="s">
        <v>2719</v>
      </c>
      <c r="I117" s="115" t="s">
        <v>220</v>
      </c>
      <c r="J117" s="115" t="s">
        <v>509</v>
      </c>
      <c r="K117" s="68">
        <v>1039414317</v>
      </c>
      <c r="L117" s="102">
        <f>+IF(AND(K117&gt;0,O117="Ejecución"),(K117/877802)*Tabla28[[#This Row],[% participación]],IF(AND(K117&gt;0,O117&lt;&gt;"Ejecución"),"-",""))</f>
        <v>1184.1102173383063</v>
      </c>
      <c r="M117" s="118" t="s">
        <v>1148</v>
      </c>
      <c r="N117" s="174">
        <f t="shared" si="4"/>
        <v>1</v>
      </c>
      <c r="O117" s="170" t="s">
        <v>1150</v>
      </c>
      <c r="P117" s="80"/>
    </row>
    <row r="118" spans="1:16" s="7" customFormat="1" ht="24.75" customHeight="1" outlineLevel="1" x14ac:dyDescent="0.25">
      <c r="A118" s="137">
        <v>5</v>
      </c>
      <c r="B118" s="168" t="s">
        <v>2671</v>
      </c>
      <c r="C118" s="169" t="s">
        <v>31</v>
      </c>
      <c r="D118" s="115" t="s">
        <v>2711</v>
      </c>
      <c r="E118" s="138">
        <v>43908</v>
      </c>
      <c r="F118" s="138">
        <v>44196</v>
      </c>
      <c r="G118" s="165">
        <f t="shared" si="5"/>
        <v>9.6</v>
      </c>
      <c r="H118" s="116" t="s">
        <v>2719</v>
      </c>
      <c r="I118" s="115" t="s">
        <v>220</v>
      </c>
      <c r="J118" s="115" t="s">
        <v>513</v>
      </c>
      <c r="K118" s="68">
        <v>2523405429</v>
      </c>
      <c r="L118" s="102">
        <f>+IF(AND(K118&gt;0,O118="Ejecución"),(K118/877802)*Tabla28[[#This Row],[% participación]],IF(AND(K118&gt;0,O118&lt;&gt;"Ejecución"),"-",""))</f>
        <v>2874.6863518196587</v>
      </c>
      <c r="M118" s="118" t="s">
        <v>1148</v>
      </c>
      <c r="N118" s="174">
        <f t="shared" si="4"/>
        <v>1</v>
      </c>
      <c r="O118" s="170" t="s">
        <v>1150</v>
      </c>
      <c r="P118" s="81"/>
    </row>
    <row r="119" spans="1:16" s="7" customFormat="1" ht="24.75" customHeight="1" outlineLevel="1" x14ac:dyDescent="0.25">
      <c r="A119" s="137">
        <v>6</v>
      </c>
      <c r="B119" s="168" t="s">
        <v>2671</v>
      </c>
      <c r="C119" s="169" t="s">
        <v>31</v>
      </c>
      <c r="D119" s="115" t="s">
        <v>2712</v>
      </c>
      <c r="E119" s="138">
        <v>43885</v>
      </c>
      <c r="F119" s="138">
        <v>44196</v>
      </c>
      <c r="G119" s="165">
        <f t="shared" si="5"/>
        <v>10.366666666666667</v>
      </c>
      <c r="H119" s="116" t="s">
        <v>2719</v>
      </c>
      <c r="I119" s="115" t="s">
        <v>220</v>
      </c>
      <c r="J119" s="115" t="s">
        <v>502</v>
      </c>
      <c r="K119" s="68">
        <v>4186875455</v>
      </c>
      <c r="L119" s="102">
        <f>+IF(AND(K119&gt;0,O119="Ejecución"),(K119/877802)*Tabla28[[#This Row],[% participación]],IF(AND(K119&gt;0,O119&lt;&gt;"Ejecución"),"-",""))</f>
        <v>4769.7264929904468</v>
      </c>
      <c r="M119" s="118" t="s">
        <v>1148</v>
      </c>
      <c r="N119" s="174">
        <f t="shared" si="4"/>
        <v>1</v>
      </c>
      <c r="O119" s="170" t="s">
        <v>1150</v>
      </c>
      <c r="P119" s="81"/>
    </row>
    <row r="120" spans="1:16" s="7" customFormat="1" ht="24.75" customHeight="1" outlineLevel="1" x14ac:dyDescent="0.25">
      <c r="A120" s="137">
        <v>7</v>
      </c>
      <c r="B120" s="168" t="s">
        <v>2671</v>
      </c>
      <c r="C120" s="169" t="s">
        <v>31</v>
      </c>
      <c r="D120" s="115" t="s">
        <v>2713</v>
      </c>
      <c r="E120" s="138">
        <v>43885</v>
      </c>
      <c r="F120" s="138">
        <v>44196</v>
      </c>
      <c r="G120" s="165">
        <f t="shared" si="5"/>
        <v>10.366666666666667</v>
      </c>
      <c r="H120" s="116" t="s">
        <v>2719</v>
      </c>
      <c r="I120" s="115" t="s">
        <v>220</v>
      </c>
      <c r="J120" s="115" t="s">
        <v>265</v>
      </c>
      <c r="K120" s="68">
        <v>930485288</v>
      </c>
      <c r="L120" s="102">
        <f>+IF(AND(K120&gt;0,O120="Ejecución"),(K120/877802)*Tabla28[[#This Row],[% participación]],IF(AND(K120&gt;0,O120&lt;&gt;"Ejecución"),"-",""))</f>
        <v>1060.0172795231726</v>
      </c>
      <c r="M120" s="118" t="s">
        <v>1148</v>
      </c>
      <c r="N120" s="174">
        <f t="shared" si="4"/>
        <v>1</v>
      </c>
      <c r="O120" s="170" t="s">
        <v>1150</v>
      </c>
      <c r="P120" s="81"/>
    </row>
    <row r="121" spans="1:16" s="7" customFormat="1" ht="24.75" customHeight="1" outlineLevel="1" x14ac:dyDescent="0.25">
      <c r="A121" s="137">
        <v>8</v>
      </c>
      <c r="B121" s="168" t="s">
        <v>2671</v>
      </c>
      <c r="C121" s="169" t="s">
        <v>31</v>
      </c>
      <c r="D121" s="115" t="s">
        <v>2714</v>
      </c>
      <c r="E121" s="138">
        <v>43885</v>
      </c>
      <c r="F121" s="138">
        <v>44196</v>
      </c>
      <c r="G121" s="165">
        <f t="shared" si="5"/>
        <v>10.366666666666667</v>
      </c>
      <c r="H121" s="116" t="s">
        <v>2720</v>
      </c>
      <c r="I121" s="115" t="s">
        <v>220</v>
      </c>
      <c r="J121" s="115" t="s">
        <v>493</v>
      </c>
      <c r="K121" s="68">
        <v>872357716</v>
      </c>
      <c r="L121" s="102">
        <f>+IF(AND(K121&gt;0,O121="Ejecución"),(K121/877802)*Tabla28[[#This Row],[% participación]],IF(AND(K121&gt;0,O121&lt;&gt;"Ejecución"),"-",""))</f>
        <v>993.79782228794193</v>
      </c>
      <c r="M121" s="118" t="s">
        <v>1148</v>
      </c>
      <c r="N121" s="174">
        <f t="shared" si="4"/>
        <v>1</v>
      </c>
      <c r="O121" s="170" t="s">
        <v>1150</v>
      </c>
      <c r="P121" s="81"/>
    </row>
    <row r="122" spans="1:16" s="7" customFormat="1" ht="24.75" customHeight="1" outlineLevel="1" x14ac:dyDescent="0.25">
      <c r="A122" s="137">
        <v>9</v>
      </c>
      <c r="B122" s="168" t="s">
        <v>2671</v>
      </c>
      <c r="C122" s="169" t="s">
        <v>31</v>
      </c>
      <c r="D122" s="115" t="s">
        <v>2715</v>
      </c>
      <c r="E122" s="138">
        <v>43885</v>
      </c>
      <c r="F122" s="138">
        <v>44196</v>
      </c>
      <c r="G122" s="165">
        <f t="shared" si="5"/>
        <v>10.366666666666667</v>
      </c>
      <c r="H122" s="116" t="s">
        <v>2720</v>
      </c>
      <c r="I122" s="115" t="s">
        <v>220</v>
      </c>
      <c r="J122" s="115" t="s">
        <v>507</v>
      </c>
      <c r="K122" s="68">
        <v>3858661492</v>
      </c>
      <c r="L122" s="102">
        <f>+IF(AND(K122&gt;0,O122="Ejecución"),(K122/877802)*Tabla28[[#This Row],[% participación]],IF(AND(K122&gt;0,O122&lt;&gt;"Ejecución"),"-",""))</f>
        <v>4395.8221694641843</v>
      </c>
      <c r="M122" s="118" t="s">
        <v>1148</v>
      </c>
      <c r="N122" s="174">
        <f t="shared" si="4"/>
        <v>1</v>
      </c>
      <c r="O122" s="170" t="s">
        <v>1150</v>
      </c>
      <c r="P122" s="81"/>
    </row>
    <row r="123" spans="1:16" s="7" customFormat="1" ht="24.75" customHeight="1" outlineLevel="1" x14ac:dyDescent="0.25">
      <c r="A123" s="137">
        <v>10</v>
      </c>
      <c r="B123" s="168" t="s">
        <v>2671</v>
      </c>
      <c r="C123" s="169" t="s">
        <v>31</v>
      </c>
      <c r="D123" s="115" t="s">
        <v>2716</v>
      </c>
      <c r="E123" s="138">
        <v>43885</v>
      </c>
      <c r="F123" s="138">
        <v>44196</v>
      </c>
      <c r="G123" s="165">
        <f t="shared" si="5"/>
        <v>10.366666666666667</v>
      </c>
      <c r="H123" s="116" t="s">
        <v>2720</v>
      </c>
      <c r="I123" s="115" t="s">
        <v>220</v>
      </c>
      <c r="J123" s="115" t="s">
        <v>502</v>
      </c>
      <c r="K123" s="68">
        <v>1427018948</v>
      </c>
      <c r="L123" s="102">
        <f>+IF(AND(K123&gt;0,O123="Ejecución"),(K123/877802)*Tabla28[[#This Row],[% participación]],IF(AND(K123&gt;0,O123&lt;&gt;"Ejecución"),"-",""))</f>
        <v>1625.6729285191877</v>
      </c>
      <c r="M123" s="118" t="s">
        <v>1148</v>
      </c>
      <c r="N123" s="174">
        <f t="shared" si="4"/>
        <v>1</v>
      </c>
      <c r="O123" s="170" t="s">
        <v>1150</v>
      </c>
      <c r="P123" s="81"/>
    </row>
    <row r="124" spans="1:16" s="7" customFormat="1" ht="24.75" customHeight="1" outlineLevel="1" x14ac:dyDescent="0.25">
      <c r="A124" s="137">
        <v>11</v>
      </c>
      <c r="B124" s="168" t="s">
        <v>2671</v>
      </c>
      <c r="C124" s="169" t="s">
        <v>31</v>
      </c>
      <c r="D124" s="115" t="s">
        <v>2717</v>
      </c>
      <c r="E124" s="138">
        <v>43908</v>
      </c>
      <c r="F124" s="138">
        <v>44196</v>
      </c>
      <c r="G124" s="165">
        <f t="shared" si="5"/>
        <v>9.6</v>
      </c>
      <c r="H124" s="116" t="s">
        <v>2720</v>
      </c>
      <c r="I124" s="115" t="s">
        <v>220</v>
      </c>
      <c r="J124" s="115" t="s">
        <v>494</v>
      </c>
      <c r="K124" s="68">
        <v>1556518704</v>
      </c>
      <c r="L124" s="102">
        <f>+IF(AND(K124&gt;0,O124="Ejecución"),(K124/877802)*Tabla28[[#This Row],[% participación]],IF(AND(K124&gt;0,O124&lt;&gt;"Ejecución"),"-",""))</f>
        <v>1773.2002251077122</v>
      </c>
      <c r="M124" s="118" t="s">
        <v>1148</v>
      </c>
      <c r="N124" s="174">
        <f t="shared" si="4"/>
        <v>1</v>
      </c>
      <c r="O124" s="170" t="s">
        <v>1150</v>
      </c>
      <c r="P124" s="81"/>
    </row>
    <row r="125" spans="1:16" s="7" customFormat="1" ht="24.75" customHeight="1" outlineLevel="1" x14ac:dyDescent="0.25">
      <c r="A125" s="137">
        <v>12</v>
      </c>
      <c r="B125" s="168" t="s">
        <v>2671</v>
      </c>
      <c r="C125" s="169" t="s">
        <v>31</v>
      </c>
      <c r="D125" s="115" t="s">
        <v>2718</v>
      </c>
      <c r="E125" s="138">
        <v>43908</v>
      </c>
      <c r="F125" s="138">
        <v>44196</v>
      </c>
      <c r="G125" s="165">
        <f t="shared" si="5"/>
        <v>9.6</v>
      </c>
      <c r="H125" s="116" t="s">
        <v>2720</v>
      </c>
      <c r="I125" s="115" t="s">
        <v>220</v>
      </c>
      <c r="J125" s="115" t="s">
        <v>490</v>
      </c>
      <c r="K125" s="68">
        <v>1227214426</v>
      </c>
      <c r="L125" s="102">
        <f>+IF(AND(K125&gt;0,O125="Ejecución"),(K125/877802)*Tabla28[[#This Row],[% participación]],IF(AND(K125&gt;0,O125&lt;&gt;"Ejecución"),"-",""))</f>
        <v>1398.0538048443727</v>
      </c>
      <c r="M125" s="118" t="s">
        <v>1148</v>
      </c>
      <c r="N125" s="174">
        <f t="shared" si="4"/>
        <v>1</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2670</v>
      </c>
      <c r="C179" s="240"/>
      <c r="D179" s="240"/>
      <c r="E179" s="24">
        <v>0.02</v>
      </c>
      <c r="F179" s="171">
        <v>0.02</v>
      </c>
      <c r="G179" s="172">
        <f>IF(F179&gt;0,SUM(E179+F179),"")</f>
        <v>0.04</v>
      </c>
      <c r="H179" s="5"/>
      <c r="I179" s="245" t="s">
        <v>2674</v>
      </c>
      <c r="J179" s="246"/>
      <c r="K179" s="246"/>
      <c r="L179" s="247"/>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33395695.560000002</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26" t="s">
        <v>24</v>
      </c>
      <c r="J192" s="5" t="s">
        <v>2642</v>
      </c>
      <c r="K192" s="5"/>
      <c r="M192" s="5"/>
      <c r="N192" s="5"/>
      <c r="O192" s="8"/>
      <c r="Q192" s="147"/>
      <c r="R192" s="148"/>
      <c r="S192" s="148"/>
      <c r="T192" s="147"/>
    </row>
    <row r="193" spans="1:18" x14ac:dyDescent="0.25">
      <c r="A193" s="9"/>
      <c r="C193" s="119">
        <v>41757</v>
      </c>
      <c r="D193" s="5"/>
      <c r="E193" s="120">
        <v>800</v>
      </c>
      <c r="F193" s="5"/>
      <c r="G193" s="5"/>
      <c r="H193" s="140" t="s">
        <v>2721</v>
      </c>
      <c r="J193" s="5"/>
      <c r="K193" s="121">
        <v>40211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c r="D212" s="21"/>
      <c r="G212" s="27" t="s">
        <v>2626</v>
      </c>
      <c r="H212" s="141" t="s">
        <v>2722</v>
      </c>
      <c r="J212" s="27" t="s">
        <v>2628</v>
      </c>
      <c r="K212" s="140"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202" zoomScale="85" zoomScaleNormal="85" zoomScaleSheetLayoutView="40" zoomScalePageLayoutView="40" workbookViewId="0">
      <selection activeCell="A209" sqref="A20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44194.782265046299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59" t="str">
        <f>HYPERLINK("#Integrante_2!A109","CAPACIDAD RESIDUAL")</f>
        <v>CAPACIDAD RESIDUAL</v>
      </c>
      <c r="F8" s="260"/>
      <c r="G8" s="26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59" t="str">
        <f>HYPERLINK("#Integrante_2!A162","TALENTO HUMANO")</f>
        <v>TALENTO HUMANO</v>
      </c>
      <c r="F9" s="260"/>
      <c r="G9" s="26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59" t="str">
        <f>HYPERLINK("#Integrante_2!F162","INFRAESTRUCTURA")</f>
        <v>INFRAESTRUCTURA</v>
      </c>
      <c r="F10" s="260"/>
      <c r="G10" s="26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2725</v>
      </c>
      <c r="D15" s="35"/>
      <c r="E15" s="35"/>
      <c r="F15" s="5"/>
      <c r="G15" s="32" t="s">
        <v>1168</v>
      </c>
      <c r="H15" s="104" t="s">
        <v>453</v>
      </c>
      <c r="I15" s="32" t="s">
        <v>2629</v>
      </c>
      <c r="J15" s="109" t="s">
        <v>2637</v>
      </c>
      <c r="L15" s="256" t="s">
        <v>8</v>
      </c>
      <c r="M15" s="256"/>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v>901333323</v>
      </c>
      <c r="C20" s="5"/>
      <c r="D20" s="161"/>
      <c r="E20" s="153" t="s">
        <v>2669</v>
      </c>
      <c r="F20" s="155" t="s">
        <v>2681</v>
      </c>
      <c r="G20" s="5"/>
      <c r="H20" s="262"/>
      <c r="I20" s="142" t="s">
        <v>453</v>
      </c>
      <c r="J20" s="143" t="s">
        <v>975</v>
      </c>
      <c r="K20" s="144">
        <v>834892389</v>
      </c>
      <c r="L20" s="145"/>
      <c r="M20" s="145">
        <v>44561</v>
      </c>
      <c r="N20" s="128">
        <f>+(M20-L20)/30</f>
        <v>1485.3666666666666</v>
      </c>
      <c r="O20" s="131"/>
      <c r="U20" s="127"/>
      <c r="V20" s="106">
        <f ca="1">NOW()</f>
        <v>44194.782265046299</v>
      </c>
      <c r="W20" s="106">
        <f ca="1">NOW()</f>
        <v>44194.782265046299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CORPORACIÓN UNIDOS POR LA INFANCIA, LA ADOLESCENCIA Y LAS FAMILIAS DE COLOMBIA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2682</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2671</v>
      </c>
      <c r="C48" s="118" t="s">
        <v>31</v>
      </c>
      <c r="D48" s="115" t="s">
        <v>2726</v>
      </c>
      <c r="E48" s="268">
        <v>43955</v>
      </c>
      <c r="F48" s="268">
        <v>44165</v>
      </c>
      <c r="G48" s="165">
        <f>IF(AND(E48&lt;&gt;"",F48&lt;&gt;""),((F48-E48)/30),"")</f>
        <v>7</v>
      </c>
      <c r="H48" s="116" t="s">
        <v>2727</v>
      </c>
      <c r="I48" s="272" t="s">
        <v>453</v>
      </c>
      <c r="J48" s="272" t="s">
        <v>963</v>
      </c>
      <c r="K48" s="68">
        <v>1181157069</v>
      </c>
      <c r="L48" s="118" t="s">
        <v>2706</v>
      </c>
      <c r="M48" s="174"/>
      <c r="N48" s="118" t="s">
        <v>2639</v>
      </c>
      <c r="O48" s="118" t="s">
        <v>2706</v>
      </c>
      <c r="P48" s="80"/>
    </row>
    <row r="49" spans="1:16" s="6" customFormat="1" ht="24.75" customHeight="1" x14ac:dyDescent="0.25">
      <c r="A49" s="136">
        <v>2</v>
      </c>
      <c r="B49" s="116"/>
      <c r="C49" s="118"/>
      <c r="D49" s="115"/>
      <c r="E49" s="268"/>
      <c r="F49" s="268"/>
      <c r="G49" s="165" t="str">
        <f t="shared" ref="G49:G107" si="1">IF(AND(E49&lt;&gt;"",F49&lt;&gt;""),((F49-E49)/30),"")</f>
        <v/>
      </c>
      <c r="H49" s="116"/>
      <c r="I49" s="272"/>
      <c r="J49" s="272"/>
      <c r="K49" s="117"/>
      <c r="L49" s="118"/>
      <c r="M49" s="174"/>
      <c r="N49" s="118"/>
      <c r="O49" s="118"/>
      <c r="P49" s="80"/>
    </row>
    <row r="50" spans="1:16" s="6" customFormat="1" ht="24.75" customHeight="1" x14ac:dyDescent="0.25">
      <c r="A50" s="136">
        <v>3</v>
      </c>
      <c r="B50" s="116"/>
      <c r="C50" s="118"/>
      <c r="D50" s="115"/>
      <c r="E50" s="268"/>
      <c r="F50" s="268"/>
      <c r="G50" s="165" t="str">
        <f t="shared" si="1"/>
        <v/>
      </c>
      <c r="H50" s="116"/>
      <c r="I50" s="272"/>
      <c r="J50" s="272"/>
      <c r="K50" s="117"/>
      <c r="L50" s="118"/>
      <c r="M50" s="174"/>
      <c r="N50" s="118"/>
      <c r="O50" s="118"/>
      <c r="P50" s="80"/>
    </row>
    <row r="51" spans="1:16" s="6" customFormat="1" ht="24.75" customHeight="1" outlineLevel="1" x14ac:dyDescent="0.25">
      <c r="A51" s="136">
        <v>4</v>
      </c>
      <c r="B51" s="269"/>
      <c r="C51" s="118"/>
      <c r="D51" s="270"/>
      <c r="E51" s="271"/>
      <c r="F51" s="271"/>
      <c r="G51" s="165" t="str">
        <f t="shared" si="1"/>
        <v/>
      </c>
      <c r="H51" s="269"/>
      <c r="I51" s="270"/>
      <c r="J51" s="270"/>
      <c r="K51" s="273"/>
      <c r="L51" s="118"/>
      <c r="M51" s="174"/>
      <c r="N51" s="118"/>
      <c r="O51" s="118"/>
      <c r="P51" s="80"/>
    </row>
    <row r="52" spans="1:16" s="7" customFormat="1" ht="24.75" customHeight="1" outlineLevel="1" x14ac:dyDescent="0.25">
      <c r="A52" s="137">
        <v>5</v>
      </c>
      <c r="B52" s="116"/>
      <c r="C52" s="118"/>
      <c r="D52" s="115"/>
      <c r="E52" s="268"/>
      <c r="F52" s="268"/>
      <c r="G52" s="165" t="str">
        <f t="shared" si="1"/>
        <v/>
      </c>
      <c r="H52" s="116"/>
      <c r="I52" s="272"/>
      <c r="J52" s="272"/>
      <c r="K52" s="68"/>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t="s">
        <v>2622</v>
      </c>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v>0.02</v>
      </c>
      <c r="G179" s="172">
        <f>IF(F179&gt;0,SUM(E179+F179),"")</f>
        <v>0.04</v>
      </c>
      <c r="H179" s="5"/>
      <c r="I179" s="237" t="s">
        <v>2674</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33395695.560000002</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50"/>
      <c r="Q192" s="147"/>
      <c r="R192" s="148"/>
      <c r="S192" s="148"/>
      <c r="T192" s="147"/>
    </row>
    <row r="193" spans="1:18" x14ac:dyDescent="0.25">
      <c r="A193" s="9"/>
      <c r="C193" s="121">
        <v>43817</v>
      </c>
      <c r="D193" s="5"/>
      <c r="E193" s="120">
        <v>3405</v>
      </c>
      <c r="F193" s="5"/>
      <c r="G193" s="5"/>
      <c r="H193" s="140" t="s">
        <v>2728</v>
      </c>
      <c r="J193" s="5"/>
      <c r="K193" s="121">
        <v>43955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274" t="s">
        <v>2729</v>
      </c>
      <c r="J211" s="27" t="s">
        <v>2627</v>
      </c>
      <c r="K211" s="274" t="s">
        <v>2729</v>
      </c>
      <c r="L211" s="21"/>
      <c r="M211" s="21"/>
      <c r="N211" s="21"/>
      <c r="O211" s="8"/>
    </row>
    <row r="212" spans="1:15" x14ac:dyDescent="0.25">
      <c r="A212" s="9"/>
      <c r="B212" s="27" t="s">
        <v>2624</v>
      </c>
      <c r="C212" s="140"/>
      <c r="D212" s="21"/>
      <c r="G212" s="27" t="s">
        <v>2626</v>
      </c>
      <c r="H212" s="274">
        <v>3007545721</v>
      </c>
      <c r="J212" s="27" t="s">
        <v>2628</v>
      </c>
      <c r="K212" s="275"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44194.782265046299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59" t="str">
        <f>HYPERLINK("#Integrante_3!A109","CAPACIDAD RESIDUAL")</f>
        <v>CAPACIDAD RESIDUAL</v>
      </c>
      <c r="F8" s="260"/>
      <c r="G8" s="26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59" t="str">
        <f>HYPERLINK("#Integrante_3!A162","TALENTO HUMANO")</f>
        <v>TALENTO HUMANO</v>
      </c>
      <c r="F9" s="260"/>
      <c r="G9" s="26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59" t="str">
        <f>HYPERLINK("#Integrante_3!F162","INFRAESTRUCTURA")</f>
        <v>INFRAESTRUCTURA</v>
      </c>
      <c r="F10" s="260"/>
      <c r="G10" s="26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2"/>
      <c r="I20" s="142"/>
      <c r="J20" s="143"/>
      <c r="K20" s="144"/>
      <c r="L20" s="145"/>
      <c r="M20" s="145"/>
      <c r="N20" s="128">
        <f>+(M20-L20)/30</f>
        <v>0</v>
      </c>
      <c r="O20" s="131"/>
      <c r="U20" s="127"/>
      <c r="V20" s="106">
        <f ca="1">NOW()</f>
        <v>44194.782265046299</v>
      </c>
      <c r="W20" s="106">
        <f ca="1">NOW()</f>
        <v>44194.782265046299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2674</v>
      </c>
      <c r="J174" s="195"/>
      <c r="K174" s="195"/>
      <c r="L174" s="195"/>
      <c r="M174" s="195"/>
      <c r="O174" s="178"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57"/>
      <c r="S175" s="19"/>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57" t="s">
        <v>2623</v>
      </c>
      <c r="S176" s="19"/>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2674</v>
      </c>
      <c r="J177" s="238"/>
      <c r="K177" s="238"/>
      <c r="L177" s="239"/>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44194.782265046299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59" t="str">
        <f>HYPERLINK("#Integrante_4!A109","CAPACIDAD RESIDUAL")</f>
        <v>CAPACIDAD RESIDUAL</v>
      </c>
      <c r="F8" s="260"/>
      <c r="G8" s="26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59" t="str">
        <f>HYPERLINK("#Integrante_4!A162","TALENTO HUMANO")</f>
        <v>TALENTO HUMANO</v>
      </c>
      <c r="F9" s="260"/>
      <c r="G9" s="26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59" t="str">
        <f>HYPERLINK("#Integrante_4!F162","INFRAESTRUCTURA")</f>
        <v>INFRAESTRUCTURA</v>
      </c>
      <c r="F10" s="260"/>
      <c r="G10" s="26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2"/>
      <c r="I20" s="142"/>
      <c r="J20" s="143"/>
      <c r="K20" s="144"/>
      <c r="L20" s="145"/>
      <c r="M20" s="145"/>
      <c r="N20" s="128">
        <f>+(M20-L20)/30</f>
        <v>0</v>
      </c>
      <c r="O20" s="131"/>
      <c r="U20" s="127"/>
      <c r="V20" s="106">
        <f ca="1">NOW()</f>
        <v>44194.782265046299</v>
      </c>
      <c r="W20" s="106">
        <f ca="1">NOW()</f>
        <v>44194.782265046299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57"/>
      <c r="S177" s="19"/>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57" t="s">
        <v>2623</v>
      </c>
      <c r="S178" s="19"/>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2674</v>
      </c>
      <c r="J179" s="238"/>
      <c r="K179" s="238"/>
      <c r="L179" s="239"/>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44194.782265046299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59" t="str">
        <f>HYPERLINK("#Integrante_5!A109","CAPACIDAD RESIDUAL")</f>
        <v>CAPACIDAD RESIDUAL</v>
      </c>
      <c r="F8" s="260"/>
      <c r="G8" s="26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59" t="str">
        <f>HYPERLINK("#Integrante_5!A162","TALENTO HUMANO")</f>
        <v>TALENTO HUMANO</v>
      </c>
      <c r="F9" s="260"/>
      <c r="G9" s="26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59" t="str">
        <f>HYPERLINK("#Integrante_5!F162","INFRAESTRUCTURA")</f>
        <v>INFRAESTRUCTURA</v>
      </c>
      <c r="F10" s="260"/>
      <c r="G10" s="26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2"/>
      <c r="I20" s="142"/>
      <c r="J20" s="143"/>
      <c r="K20" s="144"/>
      <c r="L20" s="145"/>
      <c r="M20" s="145"/>
      <c r="N20" s="128">
        <f>+(M20-L20)/30</f>
        <v>0</v>
      </c>
      <c r="O20" s="131"/>
      <c r="U20" s="127"/>
      <c r="V20" s="106">
        <f ca="1">NOW()</f>
        <v>44194.782265046299</v>
      </c>
      <c r="W20" s="106">
        <f ca="1">NOW()</f>
        <v>44194.782265046299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2678</v>
      </c>
      <c r="J174" s="195"/>
      <c r="K174" s="195"/>
      <c r="L174" s="195"/>
      <c r="M174" s="195"/>
      <c r="O174" s="178"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9"/>
      <c r="S175" s="157"/>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9"/>
      <c r="S176" s="157" t="s">
        <v>2623</v>
      </c>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2672</v>
      </c>
      <c r="J177" s="238"/>
      <c r="K177" s="238"/>
      <c r="L177" s="239"/>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22" zoomScale="70" zoomScaleNormal="70" zoomScaleSheetLayoutView="40" zoomScalePageLayoutView="40" workbookViewId="0">
      <selection activeCell="B38" sqref="B38:F3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44194.782265046299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59" t="str">
        <f>HYPERLINK("#Integrante_6!A109","CAPACIDAD RESIDUAL")</f>
        <v>CAPACIDAD RESIDUAL</v>
      </c>
      <c r="F8" s="260"/>
      <c r="G8" s="26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59" t="str">
        <f>HYPERLINK("#Integrante_6!A162","TALENTO HUMANO")</f>
        <v>TALENTO HUMANO</v>
      </c>
      <c r="F9" s="260"/>
      <c r="G9" s="26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59" t="str">
        <f>HYPERLINK("#Integrante_6!F162","INFRAESTRUCTURA")</f>
        <v>INFRAESTRUCTURA</v>
      </c>
      <c r="F10" s="260"/>
      <c r="G10" s="26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2"/>
      <c r="I20" s="142"/>
      <c r="J20" s="143"/>
      <c r="K20" s="144"/>
      <c r="L20" s="145"/>
      <c r="M20" s="145"/>
      <c r="N20" s="128">
        <f>+(M20-L20)/30</f>
        <v>0</v>
      </c>
      <c r="O20" s="131"/>
      <c r="U20" s="127"/>
      <c r="V20" s="106">
        <f ca="1">NOW()</f>
        <v>44194.782265046299</v>
      </c>
      <c r="W20" s="106">
        <f ca="1">NOW()</f>
        <v>44194.782265046299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2672</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NAVARRO ALFARO</cp:lastModifiedBy>
  <cp:lastPrinted>2020-12-11T17:12:38Z</cp:lastPrinted>
  <dcterms:created xsi:type="dcterms:W3CDTF">2020-10-14T21:57:42Z</dcterms:created>
  <dcterms:modified xsi:type="dcterms:W3CDTF">2020-12-29T23:52:44Z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