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AVARRO ALFARO\Pictures\MANIFESTACION DE INTERES EL RETEN\"/>
    </mc:Choice>
  </mc:AlternateContent>
  <xr:revisionPtr revIDLastSave="0" documentId="8_{CDD5072E-B9A4-4921-A422-13FDBB0B72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<sst xmlns="http://schemas.openxmlformats.org/spreadsheetml/2006/main" count="3125" uniqueCount="2705">
  <si>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</si>
  <si>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</si>
  <si>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</si>
  <si>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</si>
  <si>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</si>
  <si>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</si>
  <si>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</si>
  <si>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</si>
  <si>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</si>
  <si>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</si>
  <si>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</si>
  <si>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</si>
  <si>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</si>
  <si>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</si>
  <si>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</si>
  <si>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</si>
  <si>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</si>
  <si>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</si>
  <si>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</si>
  <si>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</si>
  <si>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</si>
  <si>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</si>
  <si>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</si>
  <si>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</si>
  <si>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</si>
  <si>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</si>
  <si>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</si>
  <si>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</si>
  <si>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</si>
  <si>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</si>
  <si>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</si>
  <si>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</si>
  <si>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</si>
  <si>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</si>
  <si>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</si>
  <si>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</si>
  <si>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</si>
  <si>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</si>
  <si>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</si>
  <si>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</si>
  <si>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</si>
  <si>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</si>
  <si>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</si>
  <si>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</si>
  <si>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</si>
  <si>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</si>
  <si>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</si>
  <si>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</si>
  <si>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</si>
  <si>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</si>
  <si>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</si>
  <si>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</si>
  <si>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</si>
  <si>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</si>
  <si>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</si>
  <si>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</si>
  <si>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</si>
  <si>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</si>
  <si>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</si>
  <si>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</si>
  <si>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</si>
  <si>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</si>
  <si>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</si>
  <si>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</si>
  <si>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</si>
  <si>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</si>
  <si>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</si>
  <si>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</si>
  <si>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</si>
  <si>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</si>
  <si>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</si>
  <si>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</si>
  <si>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</si>
  <si>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</si>
  <si>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</si>
  <si>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</si>
  <si>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</si>
  <si>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</si>
  <si>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</si>
  <si>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</si>
  <si>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</si>
  <si>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</si>
  <si>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</si>
  <si>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</si>
  <si>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</si>
  <si>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</si>
  <si>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</si>
  <si>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</si>
  <si>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</si>
  <si>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</si>
  <si>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</si>
  <si>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</si>
  <si>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</si>
  <si>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</si>
  <si>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</si>
  <si>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</si>
  <si>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</si>
  <si>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</si>
  <si>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</si>
  <si>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</si>
  <si>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</si>
  <si>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</si>
  <si>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</si>
  <si>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</si>
  <si>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</si>
  <si>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</si>
  <si>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</si>
  <si>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</si>
  <si>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</si>
  <si>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</si>
  <si>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</si>
  <si>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</si>
  <si>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</si>
  <si>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</si>
  <si>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</si>
  <si>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</si>
  <si>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</si>
  <si>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</si>
  <si>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</si>
  <si>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</si>
  <si>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</si>
  <si>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</si>
  <si>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</si>
  <si>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</si>
  <si>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</si>
  <si>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</si>
  <si>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</si>
  <si>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</si>
  <si>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</si>
  <si>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</si>
  <si>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</si>
  <si>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</si>
  <si>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</si>
  <si>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</si>
  <si>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</si>
  <si>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</si>
  <si>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</si>
  <si>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</si>
  <si>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</si>
  <si>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</si>
  <si>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</si>
  <si>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</si>
  <si>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</si>
  <si>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</si>
  <si>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</si>
  <si>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</si>
  <si>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</si>
  <si>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</si>
  <si>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</si>
  <si>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</si>
  <si>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</si>
  <si>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</si>
  <si>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</si>
  <si>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</si>
  <si>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</si>
  <si>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</si>
  <si>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</si>
  <si>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</si>
  <si>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</si>
  <si>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</si>
  <si>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</si>
  <si>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</si>
  <si>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</si>
  <si>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</si>
  <si>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</si>
  <si>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</si>
  <si>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</si>
  <si>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</si>
  <si>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</si>
  <si>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</si>
  <si>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</si>
  <si>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</si>
  <si>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</si>
  <si>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</si>
  <si>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</si>
  <si>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</si>
  <si>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</si>
  <si>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</si>
  <si>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</si>
  <si>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</si>
  <si>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</si>
  <si>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</si>
  <si>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</si>
  <si>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</si>
  <si>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</si>
  <si>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</si>
  <si>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</si>
  <si>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</si>
  <si>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</si>
  <si>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</si>
  <si>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</si>
  <si>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</si>
  <si>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</si>
  <si>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</si>
  <si>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</si>
  <si>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</si>
  <si>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</si>
  <si>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</si>
  <si>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</si>
  <si>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</si>
  <si>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</si>
  <si>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</si>
  <si>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</si>
  <si>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</si>
  <si>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</si>
  <si>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</si>
  <si>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</si>
  <si>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</si>
  <si>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</si>
  <si>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</si>
  <si>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</si>
  <si>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</si>
  <si>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</si>
  <si>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</si>
  <si>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</si>
  <si>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</si>
  <si>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</si>
  <si>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</si>
  <si>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</si>
  <si>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</si>
  <si>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</si>
  <si>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</si>
  <si>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</si>
  <si>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</si>
  <si>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</si>
  <si>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</si>
  <si>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</si>
  <si>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</si>
  <si>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</si>
  <si>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</si>
  <si>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</si>
  <si>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</si>
  <si>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</si>
  <si>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</si>
  <si>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</si>
  <si>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</si>
  <si>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</si>
  <si>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</si>
  <si>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</si>
  <si>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</si>
  <si>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</si>
  <si>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</si>
  <si>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</si>
  <si>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</si>
  <si>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</si>
  <si>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</si>
  <si>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</si>
  <si>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</si>
  <si>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</si>
  <si>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</si>
  <si>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</si>
  <si>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</si>
  <si>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</si>
  <si>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</si>
  <si>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</si>
  <si>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</si>
  <si>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</si>
  <si>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</si>
  <si>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</si>
  <si>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</si>
  <si>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</si>
  <si>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</si>
  <si>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</si>
  <si>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</si>
  <si>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</si>
  <si>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</si>
  <si>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</si>
  <si>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</si>
  <si>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</si>
  <si>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</si>
  <si>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</si>
  <si>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</si>
  <si>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</si>
  <si>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</si>
  <si>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</si>
  <si>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</si>
  <si>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</si>
  <si>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</si>
  <si>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</si>
  <si>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</si>
  <si>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</si>
  <si>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</si>
  <si>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</si>
  <si>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</si>
  <si>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</si>
  <si>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</si>
  <si>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</si>
  <si>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</si>
  <si>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</si>
  <si>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</si>
  <si>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</si>
  <si>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</si>
  <si>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</si>
  <si>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</si>
  <si>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</si>
  <si>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</si>
  <si>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</si>
  <si>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</si>
  <si>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</si>
  <si>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</si>
  <si>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</si>
  <si>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</si>
  <si>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</si>
  <si>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</si>
  <si>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</si>
  <si>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</si>
  <si>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</si>
  <si>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</si>
  <si>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</si>
  <si>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</si>
  <si>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</si>
  <si>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</si>
  <si>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</si>
  <si>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</si>
  <si>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</si>
  <si>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</si>
  <si>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</si>
  <si>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</si>
  <si>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</si>
  <si>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</si>
  <si>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</si>
  <si>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</si>
  <si>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</si>
  <si>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</si>
  <si>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</si>
  <si>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</si>
  <si>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</si>
  <si>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</si>
  <si>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</si>
  <si>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</si>
  <si>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</si>
  <si>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</si>
  <si>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</si>
  <si>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</si>
  <si>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</si>
  <si>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</si>
  <si>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</si>
  <si>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</si>
  <si>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</si>
  <si>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</si>
  <si>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</si>
  <si>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</si>
  <si>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</si>
  <si>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</si>
  <si>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</si>
  <si>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</si>
  <si>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</si>
  <si>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</si>
  <si>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</si>
  <si>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</si>
  <si>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</si>
  <si>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</si>
  <si>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</si>
  <si>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</si>
  <si>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</si>
  <si>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</si>
  <si>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</si>
  <si>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</si>
  <si>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</si>
  <si>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</si>
  <si>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</si>
  <si>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</si>
  <si>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</si>
  <si>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</si>
  <si>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</si>
  <si>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</si>
  <si>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</si>
  <si>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</si>
  <si>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</si>
  <si>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</si>
  <si>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</si>
  <si>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</si>
  <si>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</si>
  <si>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</si>
  <si>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</si>
  <si>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</si>
  <si>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</si>
  <si>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</si>
  <si>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</si>
  <si>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</si>
  <si>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</si>
  <si>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</si>
  <si>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</si>
  <si>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</si>
  <si>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</si>
  <si>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</si>
  <si>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</si>
  <si>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</si>
  <si>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</si>
  <si>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</si>
  <si>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</si>
  <si>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</si>
  <si>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</si>
  <si>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</si>
  <si>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</si>
  <si>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</si>
  <si>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</si>
  <si>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</si>
  <si>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</si>
  <si>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</si>
  <si>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</si>
  <si>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</si>
  <si>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</si>
  <si>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</si>
  <si>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</si>
  <si>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</si>
  <si>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</si>
  <si>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</si>
  <si>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</si>
  <si>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</si>
  <si>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</si>
  <si>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</si>
  <si>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</si>
  <si>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</si>
  <si>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</si>
  <si>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</si>
  <si>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</si>
  <si>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</si>
  <si>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</si>
  <si>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</si>
  <si>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</si>
  <si>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</si>
  <si>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</si>
  <si>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</si>
  <si>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</si>
  <si>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</si>
  <si>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</si>
  <si>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</si>
  <si>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</si>
  <si>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</si>
  <si>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</si>
  <si>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</si>
  <si>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</si>
  <si>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</si>
  <si>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</si>
  <si>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</si>
  <si>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</si>
  <si>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</si>
  <si>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</si>
  <si>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</si>
  <si>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</si>
  <si>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</si>
  <si>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</si>
  <si>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</si>
  <si>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</si>
  <si>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</si>
  <si>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</si>
  <si>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</si>
  <si>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</si>
  <si>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</si>
  <si>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</si>
  <si>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</si>
  <si>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</si>
  <si>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</si>
  <si>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</si>
  <si>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</si>
  <si>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</si>
  <si>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</si>
  <si>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</si>
  <si>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</si>
  <si>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</si>
  <si>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</si>
  <si>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</si>
  <si>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</si>
  <si>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</si>
  <si>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</si>
  <si>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</si>
  <si>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</si>
  <si>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</si>
  <si>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</si>
  <si>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</si>
  <si>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</si>
  <si>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</si>
  <si>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</si>
  <si>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</si>
  <si>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</si>
  <si>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</si>
  <si>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</si>
  <si>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</si>
  <si>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</si>
  <si>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</si>
  <si>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</si>
  <si>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</si>
  <si>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</si>
  <si>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</si>
  <si>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</si>
  <si>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</si>
  <si>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</si>
  <si>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</si>
  <si>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</si>
  <si>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</si>
  <si>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</si>
  <si>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</si>
  <si>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</si>
  <si>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</si>
  <si>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</si>
  <si>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</si>
  <si>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</si>
  <si>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</si>
  <si>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</si>
  <si>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</si>
  <si>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</si>
  <si>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</si>
  <si>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</si>
  <si>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</si>
  <si>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</si>
  <si>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</si>
  <si>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</si>
  <si>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</si>
  <si>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</si>
  <si>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</si>
  <si>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</si>
  <si>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</si>
  <si>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</si>
  <si>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</si>
  <si>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</si>
  <si>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</si>
  <si>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</si>
  <si>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</si>
  <si>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</si>
  <si>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</si>
  <si>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</si>
  <si>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</si>
  <si>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</si>
  <si>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</si>
  <si>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</si>
  <si>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</si>
  <si>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</si>
  <si>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</si>
  <si>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</si>
  <si>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</si>
  <si>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</si>
  <si>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</si>
  <si>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</si>
  <si>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</si>
  <si>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</si>
  <si>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</si>
  <si>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</si>
  <si>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</si>
  <si>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</si>
  <si>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</si>
  <si>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</si>
  <si>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</si>
  <si>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</si>
  <si>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</si>
  <si>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</si>
  <si>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</si>
  <si>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</si>
  <si>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</si>
  <si>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</si>
  <si>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</si>
  <si>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</si>
  <si>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</si>
  <si>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</si>
  <si>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</si>
  <si>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</si>
  <si>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</si>
  <si>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</si>
  <si>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</si>
  <si>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</si>
  <si>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</si>
  <si>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</si>
  <si>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</si>
  <si>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</si>
  <si>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</si>
  <si>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</si>
  <si>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</si>
  <si>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</si>
  <si>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</si>
  <si>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</si>
  <si>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</si>
  <si>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</si>
  <si>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</si>
  <si>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</si>
  <si>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</si>
  <si>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</si>
  <si>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</si>
  <si>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</si>
  <si>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</si>
  <si>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</si>
  <si>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</si>
  <si>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</si>
  <si>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</si>
  <si>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</si>
  <si>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</si>
  <si>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</si>
  <si>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</si>
  <si>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</si>
  <si>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</si>
  <si>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</si>
  <si>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</si>
  <si>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</si>
  <si>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</si>
  <si>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</si>
  <si>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</si>
  <si>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</si>
  <si>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</si>
  <si>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</si>
  <si>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</si>
  <si>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</si>
  <si>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</si>
  <si>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</si>
  <si>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</si>
  <si>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</si>
  <si>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</si>
  <si>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</si>
  <si>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</si>
  <si>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</si>
  <si>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</si>
  <si>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</si>
  <si>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</si>
  <si>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</si>
  <si>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</si>
  <si>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</si>
  <si>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</si>
  <si>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</si>
  <si>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</si>
  <si>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</si>
  <si>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</si>
  <si>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</si>
  <si>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</si>
  <si>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</si>
  <si>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</si>
  <si>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</si>
  <si>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</si>
  <si>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</si>
  <si>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</si>
  <si>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</si>
  <si>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</si>
  <si>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</si>
  <si>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</si>
  <si>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</si>
  <si>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</si>
  <si>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</si>
  <si>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</si>
  <si>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</si>
  <si>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</si>
  <si>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</si>
  <si>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</si>
  <si>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</si>
  <si>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</si>
  <si>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</si>
  <si>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</si>
  <si>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</si>
  <si>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</si>
  <si>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</si>
  <si>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</si>
  <si>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</si>
  <si>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</si>
  <si>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</si>
  <si>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</si>
  <si>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</si>
  <si>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</si>
  <si>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</si>
  <si>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</si>
  <si>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</si>
  <si>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</si>
  <si>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</si>
  <si>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</si>
  <si>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</si>
  <si>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</si>
  <si>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</si>
  <si>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</si>
  <si>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</si>
  <si>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</si>
  <si>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</si>
  <si>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</si>
  <si>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</si>
  <si>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</si>
  <si>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</si>
  <si>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</si>
  <si>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</si>
  <si>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</si>
  <si>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</si>
  <si>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</si>
  <si>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</si>
  <si>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</si>
  <si>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</si>
  <si>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</si>
  <si>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</si>
  <si>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</si>
  <si>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</si>
  <si>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</si>
  <si>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</si>
  <si>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</si>
  <si>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</si>
  <si>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</si>
  <si>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</si>
  <si>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</si>
  <si>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</si>
  <si>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</si>
  <si>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</si>
  <si>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</si>
  <si>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</si>
  <si>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</si>
  <si>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</si>
  <si>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</si>
  <si>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</si>
  <si>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</si>
  <si>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</si>
  <si>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</si>
  <si>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</si>
  <si>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</si>
  <si>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</si>
  <si>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</si>
  <si>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</si>
  <si>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</si>
  <si>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</si>
  <si>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</si>
  <si>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</si>
  <si>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</si>
  <si>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</si>
  <si>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</si>
  <si>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</si>
  <si>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</si>
  <si>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</si>
  <si>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</si>
  <si>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</si>
  <si>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</si>
  <si>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</si>
  <si>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</si>
  <si>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</si>
  <si>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</si>
  <si>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</si>
  <si>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</si>
  <si>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</si>
  <si>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</si>
  <si>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</si>
  <si>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</si>
  <si>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</si>
  <si>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</si>
  <si>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</si>
  <si>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</si>
  <si>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</si>
  <si>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</si>
  <si>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</si>
  <si>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</si>
  <si>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</si>
  <si>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</si>
  <si>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</si>
  <si>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</si>
  <si>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</si>
  <si>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</si>
  <si>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</si>
  <si>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</si>
  <si>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</si>
  <si>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</si>
  <si>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</si>
  <si>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</si>
  <si>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</si>
  <si>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</si>
  <si>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</si>
  <si>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</si>
  <si>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</si>
  <si>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</si>
  <si>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</si>
  <si>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</si>
  <si>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</si>
  <si>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</si>
  <si>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</si>
  <si>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</si>
  <si>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</si>
  <si>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</si>
  <si>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</si>
  <si>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</si>
  <si>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</si>
  <si>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</si>
  <si>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</si>
  <si>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</si>
  <si>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</si>
  <si>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</si>
  <si>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</si>
  <si>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</si>
  <si>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</si>
  <si>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</si>
  <si>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</si>
  <si>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</si>
  <si>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</si>
  <si>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</si>
  <si>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</si>
  <si>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</si>
  <si>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</si>
  <si>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</si>
  <si>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</si>
  <si>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</si>
  <si>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</si>
  <si>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</si>
  <si>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</si>
  <si>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</si>
  <si>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</si>
  <si>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</si>
  <si>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</si>
  <si>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</si>
  <si>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</si>
  <si>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</si>
  <si>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</si>
  <si>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</si>
  <si>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</si>
  <si>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</si>
  <si>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</si>
  <si>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</si>
  <si>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</si>
  <si>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</si>
  <si>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</si>
  <si>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</si>
  <si>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</si>
  <si>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</si>
  <si>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</si>
  <si>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</si>
  <si>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</si>
  <si>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</si>
  <si>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</si>
  <si>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</si>
  <si>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</si>
  <si>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</si>
  <si>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</si>
  <si>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</si>
  <si>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</si>
  <si>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</si>
  <si>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</si>
  <si>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</si>
  <si>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</si>
  <si>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</si>
  <si>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</si>
  <si>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</si>
  <si>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</si>
  <si>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</si>
  <si>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</si>
  <si>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</si>
  <si>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</si>
  <si>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</si>
  <si>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</si>
  <si>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</si>
  <si>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</si>
  <si>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</si>
  <si>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</si>
  <si>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</si>
  <si>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</si>
  <si>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</si>
  <si>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</si>
  <si>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</si>
  <si>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</si>
  <si>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</si>
  <si>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</si>
  <si>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</si>
  <si>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</si>
  <si>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</si>
  <si>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</si>
  <si>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</si>
  <si>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</si>
  <si>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</si>
  <si>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</si>
  <si>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</si>
  <si>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</si>
  <si>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</si>
  <si>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</si>
  <si>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</si>
  <si>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</si>
  <si>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</si>
  <si>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</si>
  <si>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</si>
  <si>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</si>
  <si>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</si>
  <si>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</si>
  <si>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</si>
  <si>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</si>
  <si>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</si>
  <si>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</si>
  <si>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</si>
  <si>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</si>
  <si>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</si>
  <si>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</si>
  <si>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</si>
  <si>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</si>
  <si>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</si>
  <si>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</si>
  <si>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</si>
  <si>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</si>
  <si>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</si>
  <si>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</si>
  <si>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</si>
  <si>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</si>
  <si>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</si>
  <si>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</si>
  <si>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</si>
  <si>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</si>
  <si>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</si>
  <si>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</si>
  <si>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</si>
  <si>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</si>
  <si>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</si>
  <si>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</si>
  <si>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</si>
  <si>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</si>
  <si>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</si>
  <si>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</si>
  <si>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</si>
  <si>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</si>
  <si>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</si>
  <si>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</si>
  <si>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</si>
  <si>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</si>
  <si>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</si>
  <si>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</si>
  <si>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</si>
  <si>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</si>
  <si>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</si>
  <si>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</si>
  <si>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</si>
  <si>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</si>
  <si>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</si>
  <si>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</si>
  <si>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</si>
  <si>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</si>
  <si>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</si>
  <si>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</si>
  <si>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</si>
  <si>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</si>
  <si>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</si>
  <si>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</si>
  <si>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</si>
  <si>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</si>
  <si>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</si>
  <si>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</si>
  <si>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</si>
  <si>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</si>
  <si>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</si>
  <si>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</si>
  <si>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</si>
  <si>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</si>
  <si>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</si>
  <si>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</si>
  <si>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</si>
  <si>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</si>
  <si>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</si>
  <si>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</si>
  <si>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</si>
  <si>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</si>
  <si>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</si>
  <si>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</si>
  <si>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</si>
  <si>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</si>
  <si>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</si>
  <si>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</si>
  <si>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</si>
  <si>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</si>
  <si>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</si>
  <si>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</si>
  <si>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</si>
  <si>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</si>
  <si>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</si>
  <si>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</si>
  <si>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</si>
  <si>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</si>
  <si>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</si>
  <si>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</si>
  <si>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</si>
  <si>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</si>
  <si>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</si>
  <si>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</si>
  <si>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</si>
  <si>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</si>
  <si>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</si>
  <si>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</si>
  <si>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</si>
  <si>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</si>
  <si>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</si>
  <si>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</si>
  <si>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</si>
  <si>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</si>
  <si>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</si>
  <si>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</si>
  <si>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</si>
  <si>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</si>
  <si>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</si>
  <si>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</si>
  <si>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</si>
  <si>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</si>
  <si>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</si>
  <si>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</si>
  <si>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</si>
  <si>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</si>
  <si>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</si>
  <si>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</si>
  <si>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</si>
  <si>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</si>
  <si>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</si>
  <si>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</si>
  <si>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</si>
  <si>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</si>
  <si>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</si>
  <si>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</si>
  <si>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</si>
  <si>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</si>
  <si>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</si>
  <si>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</si>
  <si>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</si>
  <si>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</si>
  <si>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</si>
  <si>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</si>
  <si>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</si>
  <si>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</si>
  <si>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</si>
  <si>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</si>
  <si>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</si>
  <si>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</si>
  <si>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</si>
  <si>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</si>
  <si>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</si>
  <si>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</si>
  <si>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</si>
  <si>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</si>
  <si>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</si>
  <si>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</si>
  <si>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</si>
  <si>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</si>
  <si>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</si>
  <si>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</si>
  <si>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</si>
  <si>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</si>
  <si>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</si>
  <si>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</si>
  <si>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</si>
  <si>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</si>
  <si>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</si>
  <si>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</si>
  <si>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</si>
  <si>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</si>
  <si>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</si>
  <si>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</si>
  <si>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</si>
  <si>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</si>
  <si>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</si>
  <si>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</si>
  <si>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</si>
  <si>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</si>
  <si>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</si>
  <si>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</si>
  <si>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</si>
  <si>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</si>
  <si>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</si>
  <si>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</si>
  <si>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</si>
  <si>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</si>
  <si>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</si>
  <si>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</si>
  <si>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</si>
  <si>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</si>
  <si>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</si>
  <si>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</si>
  <si>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</si>
  <si>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</si>
  <si>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</si>
  <si>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</si>
  <si>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</si>
  <si>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</si>
  <si>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</si>
  <si>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</si>
  <si>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</si>
  <si>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</si>
  <si>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</si>
  <si>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</si>
  <si>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</si>
  <si>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</si>
  <si>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</si>
  <si>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</si>
  <si>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</si>
  <si>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</si>
  <si>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</si>
  <si>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</si>
  <si>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</si>
  <si>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</si>
  <si>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</si>
  <si>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</si>
  <si>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</si>
  <si>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</si>
  <si>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</si>
  <si>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</si>
  <si>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</si>
  <si>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</si>
  <si>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</si>
  <si>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</si>
  <si>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</si>
  <si>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</si>
  <si>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</si>
  <si>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</si>
  <si>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</si>
  <si>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</si>
  <si>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</si>
  <si>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</si>
  <si>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</si>
  <si>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</si>
  <si>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</si>
  <si>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</si>
  <si>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</si>
  <si>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</si>
  <si>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</si>
  <si>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</si>
  <si>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</si>
  <si>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</si>
  <si>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</si>
  <si>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</si>
  <si>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</si>
  <si>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</si>
  <si>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</si>
  <si>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</si>
  <si>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</si>
  <si>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</si>
  <si>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</si>
  <si>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</si>
  <si>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</si>
  <si>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</si>
  <si>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</si>
  <si>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</si>
  <si>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</si>
  <si>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</si>
  <si>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</si>
  <si>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</si>
  <si>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</si>
  <si>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</si>
  <si>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</si>
  <si>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</si>
  <si>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</si>
  <si>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</si>
  <si>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</si>
  <si>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</si>
  <si>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</si>
  <si>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</si>
  <si>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</si>
  <si>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</si>
  <si>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</si>
  <si>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</si>
  <si>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</si>
  <si>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</si>
  <si>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</si>
  <si>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</si>
  <si>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</si>
  <si>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</si>
  <si>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</si>
  <si>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</si>
  <si>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</si>
  <si>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</si>
  <si>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</si>
  <si>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</si>
  <si>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</si>
  <si>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</si>
  <si>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</si>
  <si>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</si>
  <si>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</si>
  <si>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</si>
  <si>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</si>
  <si>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</si>
  <si>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</si>
  <si>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</si>
  <si>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</si>
  <si>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</si>
  <si>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</si>
  <si>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</si>
  <si>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</si>
  <si>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</si>
  <si>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</si>
  <si>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</si>
  <si>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</si>
  <si>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</si>
  <si>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</si>
  <si>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</si>
  <si>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</si>
  <si>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</si>
  <si>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</si>
  <si>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</si>
  <si>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</si>
  <si>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</si>
  <si>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</si>
  <si>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</si>
  <si>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</si>
  <si>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</si>
  <si>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</si>
  <si>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</si>
  <si>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</si>
  <si>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</si>
  <si>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</si>
  <si>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</si>
  <si>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</si>
  <si>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</si>
  <si>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</si>
  <si>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</si>
  <si>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</si>
  <si>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</si>
  <si>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</si>
  <si>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</si>
  <si>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</si>
  <si>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</si>
  <si>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</si>
  <si>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</si>
  <si>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</si>
  <si>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</si>
  <si>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</si>
  <si>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</si>
  <si>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</si>
  <si>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</si>
  <si>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</si>
  <si>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</si>
  <si>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</si>
  <si>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</si>
  <si>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</si>
  <si>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</si>
  <si>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</si>
  <si>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</si>
  <si>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</si>
  <si>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</si>
  <si>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</si>
  <si>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</si>
  <si>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</si>
  <si>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</si>
  <si>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</si>
  <si>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</si>
  <si>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</si>
  <si>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</si>
  <si>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</si>
  <si>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</si>
  <si>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</si>
  <si>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</si>
  <si>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</si>
  <si>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</si>
  <si>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</si>
  <si>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</si>
  <si>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</si>
  <si>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</si>
  <si>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</si>
  <si>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</si>
  <si>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</si>
  <si>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</si>
  <si>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</si>
  <si>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</si>
  <si>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</si>
  <si>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</si>
  <si>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</si>
  <si>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</si>
  <si>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</si>
  <si>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</si>
  <si>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</si>
  <si>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</si>
  <si>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</si>
  <si>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</si>
  <si>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</si>
  <si>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</si>
  <si>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</si>
  <si>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</si>
  <si>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</si>
  <si>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</si>
  <si>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</si>
  <si>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</si>
  <si>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</si>
  <si>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</si>
  <si>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</si>
  <si>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</si>
  <si>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</si>
  <si>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</si>
  <si>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</si>
  <si>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</si>
  <si>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</si>
  <si>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</si>
  <si>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</si>
  <si>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</si>
  <si>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</si>
  <si>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</si>
  <si>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</si>
  <si>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</si>
  <si>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</si>
  <si>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</si>
  <si>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</si>
  <si>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</si>
  <si>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</si>
  <si>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</si>
  <si>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</si>
  <si>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</si>
  <si>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</si>
  <si>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</si>
  <si>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</si>
  <si>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</si>
  <si>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</si>
  <si>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</si>
  <si>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</si>
  <si>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</si>
  <si>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</si>
  <si>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</si>
  <si>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</si>
  <si>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</si>
  <si>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</si>
  <si>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</si>
  <si>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</si>
  <si>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</si>
  <si>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</si>
  <si>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</si>
  <si>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</si>
  <si>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</si>
  <si>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</si>
  <si>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</si>
  <si>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</si>
  <si>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</si>
  <si>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</si>
  <si>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</si>
  <si>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</si>
  <si>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</si>
  <si>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</si>
  <si>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</si>
  <si>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</si>
  <si>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</si>
  <si>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</si>
  <si>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</si>
  <si>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</si>
  <si>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</si>
  <si>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</si>
  <si>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</si>
  <si>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</si>
  <si>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</si>
  <si>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</si>
  <si>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</si>
  <si>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</si>
  <si>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</si>
  <si>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</si>
  <si>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</si>
  <si>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</si>
  <si>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</si>
  <si>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</si>
  <si>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</si>
  <si>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</si>
  <si>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</si>
  <si>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</si>
  <si>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</si>
  <si>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</si>
  <si>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</si>
  <si>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</si>
  <si>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</si>
  <si>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</si>
  <si>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</si>
  <si>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</si>
  <si>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</si>
  <si>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</si>
  <si>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</si>
  <si>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</si>
  <si>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</si>
  <si>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</si>
  <si>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</si>
  <si>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</si>
  <si>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</si>
  <si>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</si>
  <si>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</si>
  <si>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</si>
  <si>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</si>
  <si>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</si>
  <si>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</si>
  <si>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</si>
  <si>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</si>
  <si>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</si>
  <si>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</si>
  <si>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</si>
  <si>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</si>
  <si>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</si>
  <si>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</si>
  <si>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</si>
  <si>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</si>
  <si>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</si>
  <si>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</si>
  <si>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</si>
  <si>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</si>
  <si>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</si>
  <si>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</si>
  <si>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</si>
  <si>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</si>
  <si>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</si>
  <si>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</si>
  <si>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</si>
  <si>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</si>
  <si>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</si>
  <si>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</si>
  <si>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</si>
  <si>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</si>
  <si>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</si>
  <si>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</si>
  <si>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</si>
  <si>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</si>
  <si>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</si>
  <si>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</si>
  <si>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</si>
  <si>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</si>
  <si>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</si>
  <si>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</si>
  <si>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</si>
  <si>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</si>
  <si>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</si>
  <si>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</si>
  <si>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</si>
  <si>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</si>
  <si>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</si>
  <si>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</si>
  <si>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</si>
  <si>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</si>
  <si>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</si>
  <si>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</si>
  <si>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</si>
  <si>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</si>
  <si>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</si>
  <si>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</si>
  <si>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</si>
  <si>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</si>
  <si>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</si>
  <si>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</si>
  <si>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</si>
  <si>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</si>
  <si>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</si>
  <si>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</si>
  <si>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</si>
  <si>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</si>
  <si>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</si>
  <si>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</si>
  <si>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</si>
  <si>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</si>
  <si>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</si>
  <si>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</si>
  <si>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</si>
  <si>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</si>
  <si>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</si>
  <si>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</si>
  <si>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</si>
  <si>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</si>
  <si>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</si>
  <si>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</si>
  <si>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</si>
  <si>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</si>
  <si>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</si>
  <si>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</si>
  <si>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</si>
  <si>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</si>
  <si>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</si>
  <si>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</si>
  <si>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</si>
  <si>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</si>
  <si>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</si>
  <si>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</si>
  <si>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</si>
  <si>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</si>
  <si>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</si>
  <si>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</si>
  <si>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</si>
  <si>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</si>
  <si>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</si>
  <si>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</si>
  <si>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</si>
  <si>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</si>
  <si>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</si>
  <si>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</si>
  <si>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</si>
  <si>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</si>
  <si>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</si>
  <si>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</si>
  <si>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</si>
  <si>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</si>
  <si>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</si>
  <si>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</si>
  <si>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</si>
  <si>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</si>
  <si>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</si>
  <si>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</si>
  <si>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</si>
  <si>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</si>
  <si>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</si>
  <si>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</si>
  <si>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</si>
  <si>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</si>
  <si>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</si>
  <si>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</si>
  <si>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</si>
  <si>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</si>
  <si>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</si>
  <si>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</si>
  <si>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</si>
  <si>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</si>
  <si>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</si>
  <si>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</si>
  <si>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</si>
  <si>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</si>
  <si>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</si>
  <si>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</si>
  <si>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</si>
  <si>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</si>
  <si>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</si>
  <si>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</si>
  <si>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</si>
  <si>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</si>
  <si>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</si>
  <si>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</si>
  <si>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</si>
  <si>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</si>
  <si>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</si>
  <si>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</si>
  <si>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</si>
  <si>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</si>
  <si>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</si>
  <si>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</si>
  <si>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</si>
  <si>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</si>
  <si>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</si>
  <si>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</si>
  <si>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</si>
  <si>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</si>
  <si>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</si>
  <si>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</si>
  <si>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</si>
  <si>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</si>
  <si>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</si>
  <si>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</si>
  <si>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</si>
  <si>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</si>
  <si>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</si>
  <si>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</si>
  <si>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</si>
  <si>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</si>
  <si>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</si>
  <si>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</si>
  <si>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</si>
  <si>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</si>
  <si>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</si>
  <si>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</si>
  <si>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</si>
  <si>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</si>
  <si>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</si>
  <si>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</si>
  <si>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</si>
  <si>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</si>
  <si>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</si>
  <si>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</si>
  <si>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</si>
  <si>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</si>
  <si>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</si>
  <si>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</si>
  <si>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</si>
  <si>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</si>
  <si>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</si>
  <si>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</si>
  <si>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</si>
  <si>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</si>
  <si>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</si>
  <si>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</si>
  <si>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</si>
  <si>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</si>
  <si>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</si>
  <si>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</si>
  <si>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</si>
  <si>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</si>
  <si>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</si>
  <si>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</si>
  <si>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</si>
  <si>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</si>
  <si>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</si>
  <si>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</si>
  <si>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</si>
  <si>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</si>
  <si>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</si>
  <si>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</si>
  <si>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</si>
  <si>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</si>
  <si>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</si>
  <si>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</si>
  <si>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</si>
  <si>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</si>
  <si>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</si>
  <si>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</si>
  <si>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</si>
  <si>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</si>
  <si>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</si>
  <si>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</si>
  <si>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</si>
  <si>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</si>
  <si>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</si>
  <si>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</si>
  <si>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</si>
  <si>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</si>
  <si>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</si>
  <si>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</si>
  <si>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</si>
  <si>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</si>
  <si>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</si>
  <si>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</si>
  <si>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</si>
  <si>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</si>
  <si>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</si>
  <si>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</si>
  <si>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</si>
  <si>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</si>
  <si>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</si>
  <si>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</si>
  <si>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</si>
  <si>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</si>
  <si>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</si>
  <si>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</si>
  <si>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</si>
  <si>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</si>
  <si>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</si>
  <si>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</si>
  <si>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</si>
  <si>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</si>
  <si>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</si>
  <si>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</si>
  <si>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</si>
  <si>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</si>
  <si>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</si>
  <si>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</si>
  <si>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</si>
  <si>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</si>
  <si>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</si>
  <si>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</si>
  <si>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</si>
  <si>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</si>
  <si>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</si>
  <si>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</si>
  <si>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</si>
  <si>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</si>
  <si>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</si>
  <si>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</si>
  <si>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</si>
  <si>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</si>
  <si>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</si>
  <si>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</si>
  <si>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</si>
  <si>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</si>
  <si>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</si>
  <si>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</si>
  <si>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</si>
  <si>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</si>
  <si>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</si>
  <si>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</si>
  <si>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</si>
  <si>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</si>
  <si>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</si>
  <si>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</si>
  <si>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</si>
  <si>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</si>
  <si>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</si>
  <si>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</si>
  <si>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</si>
  <si>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</si>
  <si>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</si>
  <si>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</si>
  <si>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</si>
  <si>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</si>
  <si>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</si>
  <si>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</si>
  <si>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</si>
  <si>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</si>
  <si>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</si>
  <si>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</si>
  <si>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</si>
  <si>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</si>
  <si>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</si>
  <si>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</si>
  <si>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</si>
  <si>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</si>
  <si>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</si>
  <si>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</si>
  <si>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</si>
  <si>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</si>
  <si>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</si>
  <si>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</si>
  <si>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</si>
  <si>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</si>
  <si>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</si>
  <si>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</si>
  <si>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</si>
  <si>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</si>
  <si>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</si>
  <si>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</si>
  <si>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</si>
  <si>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</si>
  <si>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</si>
  <si>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</si>
  <si>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</si>
  <si>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</si>
  <si>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</si>
  <si>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</si>
  <si>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</si>
  <si>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</si>
  <si>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</si>
  <si>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</si>
  <si>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</si>
  <si>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</si>
  <si>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</si>
  <si>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</si>
  <si>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</si>
  <si>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</si>
  <si>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</si>
  <si>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</si>
  <si>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</si>
  <si>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</si>
  <si>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</si>
  <si>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</si>
  <si>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</si>
  <si>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</si>
  <si>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</si>
  <si>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</si>
  <si>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</si>
  <si>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</si>
  <si>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</si>
  <si>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</si>
  <si>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</si>
  <si>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</si>
  <si>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</si>
  <si>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</si>
  <si>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</si>
  <si>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</si>
  <si>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</si>
  <si>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</si>
  <si>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</si>
  <si>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</si>
  <si>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</si>
  <si>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</si>
  <si>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</si>
  <si>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</si>
  <si>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</si>
  <si>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</si>
  <si>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</si>
  <si>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</si>
  <si>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</si>
  <si>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</si>
  <si>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</si>
  <si>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</si>
  <si>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</si>
  <si>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</si>
  <si>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</si>
  <si>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</si>
  <si>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</si>
  <si>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</si>
  <si>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</si>
  <si>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</si>
  <si>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</si>
  <si>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</si>
  <si>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</si>
  <si>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</si>
  <si>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</si>
  <si>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</si>
  <si>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</si>
  <si>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</si>
  <si>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</si>
  <si>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</si>
  <si>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</si>
  <si>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</si>
  <si>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</si>
  <si>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</si>
  <si>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</si>
  <si>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</si>
  <si>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</si>
  <si>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</si>
  <si>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</si>
  <si>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</si>
  <si>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</si>
  <si>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</si>
  <si>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</si>
  <si>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</si>
  <si>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</si>
  <si>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</si>
  <si>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</si>
  <si>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</si>
  <si>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</si>
  <si>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</si>
  <si>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</si>
  <si>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</si>
  <si>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</si>
  <si>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</si>
  <si>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</si>
  <si>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</si>
  <si>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</si>
  <si>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</si>
  <si>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</si>
  <si>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</si>
  <si>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</si>
  <si>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</si>
  <si>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</si>
  <si>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</si>
  <si>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</si>
  <si>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</si>
  <si>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</si>
  <si>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</si>
  <si>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</si>
  <si>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</si>
  <si>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</si>
  <si>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</si>
  <si>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</si>
  <si>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</si>
  <si>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</si>
  <si>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</si>
  <si>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</si>
  <si>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</si>
  <si>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</si>
  <si>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</si>
  <si>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</si>
  <si>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</si>
  <si>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</si>
  <si>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</si>
  <si>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</si>
  <si>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</si>
  <si>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</si>
  <si>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</si>
  <si>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</si>
  <si>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</si>
  <si>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</si>
  <si>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</si>
  <si>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</si>
  <si>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</si>
  <si>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</si>
  <si>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</si>
  <si>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</si>
  <si>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</si>
  <si>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</si>
  <si>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</si>
  <si>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</si>
  <si>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</si>
  <si>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</si>
  <si>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</si>
  <si>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</si>
  <si>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</si>
  <si>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</si>
  <si>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</si>
  <si>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</si>
  <si>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</si>
  <si>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</si>
  <si>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</si>
  <si>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</si>
  <si>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</si>
  <si>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</si>
  <si>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</si>
  <si>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</si>
  <si>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</si>
  <si>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</si>
  <si>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</si>
  <si>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</si>
  <si>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</si>
  <si>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</si>
  <si>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</si>
  <si>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</si>
  <si>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</si>
  <si>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</si>
  <si>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</si>
  <si>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</si>
  <si>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</si>
  <si>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</si>
  <si>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</si>
  <si>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</si>
  <si>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</si>
  <si>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</si>
  <si>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</si>
  <si>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</si>
  <si>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</si>
  <si>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</si>
  <si>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</si>
  <si>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</si>
  <si>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</si>
  <si>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</si>
  <si>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</si>
  <si>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</si>
  <si>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</si>
  <si>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</si>
  <si>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</si>
  <si>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</si>
  <si>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</si>
  <si>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</si>
  <si>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</si>
  <si>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</si>
  <si>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</si>
  <si>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</si>
  <si>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</si>
  <si>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</si>
  <si>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</si>
  <si>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</si>
  <si>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</si>
  <si>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</si>
  <si>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</si>
  <si>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</si>
  <si>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</si>
  <si>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</si>
  <si>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</si>
  <si>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</si>
  <si>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</si>
  <si>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</si>
  <si>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</si>
  <si>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</si>
  <si>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</si>
  <si>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</si>
  <si>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</si>
  <si>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</si>
  <si>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</si>
  <si>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</si>
  <si>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</si>
  <si>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</si>
  <si>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</si>
  <si>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</si>
  <si>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</si>
  <si>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</si>
  <si>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</si>
  <si>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</si>
  <si>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</si>
  <si>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</si>
  <si>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</si>
  <si>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</si>
  <si>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</si>
  <si>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</si>
  <si>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</si>
  <si>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</si>
  <si>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</si>
  <si>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</si>
  <si>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</si>
  <si>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</si>
  <si>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</si>
  <si>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</si>
  <si>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</si>
  <si>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</si>
  <si>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</si>
  <si>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</si>
  <si>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</si>
  <si>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</si>
  <si>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</si>
  <si>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</si>
  <si>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</si>
  <si>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</si>
  <si>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</si>
  <si>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</si>
  <si>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</si>
  <si>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</si>
  <si>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</si>
  <si>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</si>
  <si>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</si>
  <si>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</si>
  <si>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</si>
  <si>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</si>
  <si>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</si>
  <si>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</si>
  <si>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</si>
  <si>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</si>
  <si>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</si>
  <si>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</si>
  <si>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</si>
  <si>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</si>
  <si>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</si>
  <si>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</si>
  <si>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</si>
  <si>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</si>
  <si>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</si>
  <si>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</si>
  <si>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</si>
  <si>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</si>
  <si>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</si>
  <si>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</si>
  <si>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</si>
  <si>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</si>
  <si>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</si>
  <si>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</si>
  <si>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</si>
  <si>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</si>
  <si>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</si>
  <si>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</si>
  <si>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</si>
  <si>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</si>
  <si>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</si>
  <si>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</si>
  <si>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</si>
  <si>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</si>
  <si>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</si>
  <si>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</si>
  <si>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</si>
  <si>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</si>
  <si>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</si>
  <si>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</si>
  <si>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</si>
  <si>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</si>
  <si>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</si>
  <si>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</si>
  <si>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</si>
  <si>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</si>
  <si>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</si>
  <si>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</si>
  <si>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</si>
  <si>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</si>
  <si>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</si>
  <si>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</si>
  <si>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</si>
  <si>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</si>
  <si>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</si>
  <si>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</si>
  <si>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</si>
  <si>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</si>
  <si>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</si>
  <si>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</si>
  <si>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</si>
  <si>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</si>
  <si>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</si>
  <si>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</si>
  <si>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</si>
  <si>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</si>
  <si>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</si>
  <si>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</si>
  <si>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</si>
  <si>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</si>
  <si>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</si>
  <si>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</si>
  <si>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</si>
  <si>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</si>
  <si>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</si>
  <si>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</si>
  <si>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</si>
  <si>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</si>
  <si>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</si>
  <si>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</si>
  <si>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</si>
  <si>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</si>
  <si>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</si>
  <si>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</si>
  <si>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</si>
  <si>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</si>
  <si>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</si>
  <si>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</si>
  <si>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</si>
  <si>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</si>
  <si>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</si>
  <si>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</si>
  <si>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</si>
  <si>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</si>
  <si>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</si>
  <si>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</si>
  <si>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</si>
  <si>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</si>
  <si>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</si>
  <si>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</si>
  <si>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</si>
  <si>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</si>
  <si>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</si>
  <si>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</si>
  <si>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</si>
  <si>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</si>
  <si>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</si>
  <si>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</si>
  <si>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</si>
  <si>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</si>
  <si>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</si>
  <si>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</si>
  <si>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</si>
  <si>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</si>
  <si>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</si>
  <si>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</si>
  <si>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</si>
  <si>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</si>
  <si>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</si>
  <si>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</si>
  <si>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</si>
  <si>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</si>
  <si>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</si>
  <si>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</si>
  <si>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</si>
  <si>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</si>
  <si>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</si>
  <si>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</si>
  <si>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</si>
  <si>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</si>
  <si>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</si>
  <si>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</si>
  <si>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</si>
  <si>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</si>
  <si>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</si>
  <si>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</si>
  <si>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</si>
  <si>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</si>
  <si>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</si>
  <si>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</si>
  <si>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</si>
  <si>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</si>
  <si>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</si>
  <si>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</si>
  <si>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</si>
  <si>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</si>
  <si>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</si>
  <si>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</si>
  <si>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</si>
  <si>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</si>
  <si>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</si>
  <si>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</si>
  <si>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</si>
  <si>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</si>
  <si>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</si>
  <si>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</si>
  <si>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</si>
  <si>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</si>
  <si>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</si>
  <si>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</si>
  <si>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</si>
  <si>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</si>
  <si>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</si>
  <si>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</si>
  <si>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</si>
  <si>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</si>
  <si>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</si>
  <si>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</si>
  <si>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</si>
  <si>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</si>
  <si>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</si>
  <si>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</si>
  <si>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</si>
  <si>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</si>
  <si>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</si>
  <si>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</si>
  <si>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</si>
  <si>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</si>
  <si>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</si>
  <si>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</si>
  <si>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</si>
  <si>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</si>
  <si>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</si>
  <si>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</si>
  <si>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</si>
  <si>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</si>
  <si>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</si>
  <si>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</si>
  <si>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</si>
  <si>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</si>
  <si>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</si>
  <si>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</si>
  <si>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</si>
  <si>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</si>
  <si>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</si>
  <si>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</si>
  <si>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</si>
  <si>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</si>
  <si>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</si>
  <si>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</si>
  <si>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</si>
  <si>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</si>
  <si>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</si>
  <si>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</si>
  <si>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</si>
  <si>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</si>
  <si>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</si>
  <si>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</si>
  <si>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</si>
  <si>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</si>
  <si>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</si>
  <si>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</si>
  <si>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</si>
  <si>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</si>
  <si>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</si>
  <si>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</si>
  <si>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</si>
  <si>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</si>
  <si>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</si>
  <si>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</si>
  <si>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</si>
  <si>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</si>
  <si>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</si>
  <si>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</si>
  <si>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</si>
  <si>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</si>
  <si>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</si>
  <si>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</si>
  <si>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</si>
  <si>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</si>
  <si>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</si>
  <si>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</si>
  <si>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</si>
  <si>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</si>
  <si>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</si>
  <si>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</si>
  <si>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</si>
  <si>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</si>
  <si>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</si>
  <si>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</si>
  <si>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</si>
  <si>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</si>
  <si>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</si>
  <si>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</si>
  <si>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</si>
  <si>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</si>
  <si>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</si>
  <si>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</si>
  <si>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</si>
  <si>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</si>
  <si>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</si>
  <si>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</si>
  <si>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</si>
  <si>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</si>
  <si>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</si>
  <si>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</si>
  <si>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</si>
  <si>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</si>
  <si>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</si>
  <si>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</si>
  <si>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</si>
  <si>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</si>
  <si>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</si>
  <si>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</si>
  <si>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</si>
  <si>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</si>
  <si>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</si>
  <si>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</si>
  <si>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</si>
  <si>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</si>
  <si>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</si>
  <si>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</si>
  <si>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</si>
  <si>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</si>
  <si>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</si>
  <si>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</si>
  <si>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</si>
  <si>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</si>
  <si>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</si>
  <si>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</si>
  <si>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</si>
  <si>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</si>
  <si>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</si>
  <si>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</si>
  <si>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</si>
  <si>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</si>
  <si>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</si>
  <si>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</si>
  <si>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</si>
  <si>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</si>
  <si>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</si>
  <si>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</si>
  <si>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</si>
  <si>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</si>
  <si>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</si>
  <si>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</si>
  <si>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</si>
  <si>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</si>
  <si>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</si>
  <si>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</si>
  <si>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</si>
  <si>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</si>
  <si>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</si>
  <si>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</si>
  <si>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</si>
  <si>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</si>
  <si>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</si>
  <si>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</si>
  <si>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</si>
  <si>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</si>
  <si>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</si>
  <si>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</si>
  <si>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</si>
  <si>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</si>
  <si>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</si>
  <si>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</si>
  <si>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</si>
  <si>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</si>
  <si>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</si>
  <si>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</si>
  <si>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</si>
  <si>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</si>
  <si>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</si>
  <si>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</si>
  <si>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</si>
  <si>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</si>
  <si>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</si>
  <si>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</si>
  <si>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</si>
  <si>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</si>
  <si>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</si>
  <si>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</si>
  <si>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</si>
  <si>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</si>
  <si>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</si>
  <si>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</si>
  <si>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</si>
  <si>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</si>
  <si>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</si>
  <si>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</si>
  <si>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</si>
  <si>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</si>
  <si>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</si>
  <si>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</si>
  <si>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</si>
  <si>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</si>
  <si>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</si>
  <si>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</si>
  <si>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</si>
  <si>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</si>
  <si>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</si>
  <si>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</si>
  <si>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</si>
  <si>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</si>
  <si>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</si>
  <si>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</si>
  <si>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</si>
  <si>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</si>
  <si>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</si>
  <si>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</si>
  <si>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</si>
  <si>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</si>
  <si>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</si>
  <si>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</si>
  <si>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</si>
  <si>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</si>
  <si>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</si>
  <si>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</si>
  <si>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</si>
  <si>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</si>
  <si>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</si>
  <si>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</si>
  <si>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</si>
  <si>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</si>
  <si>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</si>
  <si>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</si>
  <si>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</si>
  <si>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</si>
  <si>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</si>
  <si>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</si>
  <si>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</si>
  <si>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</si>
  <si>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</si>
  <si>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</si>
  <si>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</si>
  <si>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</si>
  <si>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</si>
  <si>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</si>
  <si>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</si>
  <si>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</si>
  <si>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</si>
  <si>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</si>
  <si>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</si>
  <si>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</si>
  <si>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</si>
  <si>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</si>
  <si>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</si>
  <si>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</si>
  <si>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</si>
  <si>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</si>
  <si>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</si>
  <si>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</si>
  <si>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</si>
  <si>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</si>
  <si>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</si>
  <si>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</si>
  <si>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</si>
  <si>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</si>
  <si>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</si>
  <si>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</si>
  <si>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</si>
  <si>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</si>
  <si>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</si>
  <si>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</si>
  <si>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</si>
  <si>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</si>
  <si>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</si>
  <si>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</si>
  <si>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</si>
  <si>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</si>
  <si>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</si>
  <si>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</si>
  <si>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</si>
  <si>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</si>
  <si>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</si>
  <si>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</si>
  <si>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</si>
  <si>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</si>
  <si>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</si>
  <si>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</si>
  <si>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</si>
  <si>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</si>
  <si>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</si>
  <si>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</si>
  <si>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</si>
  <si>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</si>
  <si>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</si>
  <si>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</si>
  <si>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</si>
  <si>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</si>
  <si>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</si>
  <si>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</si>
  <si>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</si>
  <si>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</si>
  <si>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</si>
  <si>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</si>
  <si>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</si>
  <si>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</si>
  <si>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</si>
  <si>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</si>
  <si>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</si>
  <si>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</si>
  <si>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</si>
  <si>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</si>
  <si>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</si>
  <si>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</si>
  <si>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</si>
  <si>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</si>
  <si>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</si>
  <si>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</si>
  <si>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</si>
  <si>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</si>
  <si>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</si>
  <si>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</si>
  <si>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</si>
  <si>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</si>
  <si>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</si>
  <si>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</si>
  <si>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</si>
  <si>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</si>
  <si>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</si>
  <si>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</si>
  <si>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</si>
  <si>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</si>
  <si>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</si>
  <si>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</si>
  <si>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</si>
  <si>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</si>
  <si>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</si>
  <si>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</si>
  <si>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</si>
  <si>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</si>
  <si>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</si>
  <si>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</si>
  <si>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</si>
  <si>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</si>
  <si>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</si>
  <si>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</si>
  <si>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</si>
  <si>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</si>
  <si>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</si>
  <si>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</si>
  <si>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</si>
  <si>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</si>
  <si>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</si>
  <si>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</si>
  <si>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</si>
  <si>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</si>
  <si>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</si>
  <si>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</si>
  <si>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</si>
  <si>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</si>
  <si>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</si>
  <si>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</si>
  <si>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</si>
  <si>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</si>
  <si>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</si>
  <si>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</si>
  <si>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</si>
  <si>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</si>
  <si>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</si>
  <si>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</si>
  <si>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</si>
  <si>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</si>
  <si>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</si>
  <si>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</si>
  <si>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</si>
  <si>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</si>
  <si>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</si>
  <si>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</si>
  <si>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</si>
  <si>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</si>
  <si>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</si>
  <si>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</si>
  <si>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</si>
  <si>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</si>
  <si>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</si>
  <si>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</si>
  <si>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</si>
  <si>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</si>
  <si>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</si>
  <si>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</si>
  <si>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</si>
  <si>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</si>
  <si>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</si>
  <si>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</si>
  <si>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</si>
  <si>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</si>
  <si>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</si>
  <si>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</si>
  <si>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</si>
  <si>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</si>
  <si>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</si>
  <si>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</si>
  <si>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</si>
  <si>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</si>
  <si>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</si>
  <si>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</si>
  <si>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</si>
  <si>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</si>
  <si>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</si>
  <si>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</si>
  <si>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</si>
  <si>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</si>
  <si>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</si>
  <si>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</si>
  <si>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</si>
  <si>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</si>
  <si>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</si>
  <si>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</si>
  <si>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</si>
  <si>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</si>
  <si>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</si>
  <si>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</si>
  <si>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</si>
  <si>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</si>
  <si>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</si>
  <si>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</si>
  <si>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</si>
  <si>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</si>
  <si>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</si>
  <si>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</si>
  <si>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</si>
  <si>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</si>
  <si>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</si>
  <si>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</si>
  <si>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</si>
  <si>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</si>
  <si>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</si>
  <si>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</si>
  <si>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</si>
  <si>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</si>
  <si>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</si>
  <si>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</si>
  <si>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</si>
  <si>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</si>
  <si>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</si>
  <si>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</si>
  <si>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</si>
  <si>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</si>
  <si>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</si>
  <si>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</si>
  <si>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</si>
  <si>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</si>
  <si>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</si>
  <si>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</si>
  <si>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</si>
  <si>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</si>
  <si>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</si>
  <si>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</si>
  <si>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</si>
  <si>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</si>
  <si>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</si>
  <si>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</si>
  <si>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</si>
  <si>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</si>
  <si>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</si>
  <si>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</si>
  <si>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</si>
  <si>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</si>
  <si>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</si>
  <si>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</si>
  <si>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</si>
  <si>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</si>
  <si>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</si>
  <si>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</si>
  <si>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</si>
  <si>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</si>
  <si>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</si>
  <si>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</si>
  <si>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</si>
  <si>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</si>
  <si>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</si>
  <si>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</si>
  <si>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</si>
  <si>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</si>
  <si>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</si>
  <si>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</si>
  <si>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</si>
  <si>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</si>
  <si>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</si>
  <si>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</si>
  <si>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</si>
  <si>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</si>
  <si>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</si>
  <si>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</si>
  <si>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</si>
  <si>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</si>
  <si>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</si>
  <si>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</si>
  <si>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</si>
  <si>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</si>
  <si>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</si>
  <si>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</si>
  <si>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</si>
  <si>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</si>
  <si>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</si>
  <si>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</si>
  <si>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</si>
  <si>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</si>
  <si>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</si>
  <si>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</si>
  <si>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</si>
  <si>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</si>
  <si>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</si>
  <si>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</si>
  <si>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</si>
  <si>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</si>
  <si>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</si>
  <si>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</si>
  <si>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</si>
  <si>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</si>
  <si>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</si>
  <si>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</si>
  <si>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</si>
  <si>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</si>
  <si>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</si>
  <si>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</si>
  <si>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</si>
  <si>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</si>
  <si>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</si>
  <si>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</si>
  <si>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</si>
  <si>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</si>
  <si>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</si>
  <si>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</si>
  <si>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</si>
  <si>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</si>
  <si>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</si>
  <si>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</si>
  <si>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</si>
  <si>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</si>
  <si>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</si>
  <si>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</si>
  <si>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</si>
  <si>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</si>
  <si>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</si>
  <si>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</si>
  <si>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</si>
  <si>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</si>
  <si>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</si>
  <si>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</si>
  <si>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</si>
  <si>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</si>
  <si>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</si>
  <si>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</si>
  <si>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</si>
  <si>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</si>
  <si>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</si>
  <si>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</si>
  <si>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</si>
  <si>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</si>
  <si>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</si>
  <si>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</si>
  <si>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</si>
  <si>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</si>
  <si>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</si>
  <si>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</si>
  <si>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</si>
  <si>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</si>
  <si>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</si>
  <si>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</si>
  <si>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</si>
  <si>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</si>
  <si>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</si>
  <si>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</si>
  <si>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</si>
  <si>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</si>
  <si>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</si>
  <si>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</si>
  <si>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</si>
  <si>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</si>
  <si>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</si>
  <si>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</si>
  <si>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</si>
  <si>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</si>
  <si>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</si>
  <si>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</si>
  <si>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</si>
  <si>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</si>
  <si>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</si>
  <si>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</si>
  <si>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</si>
  <si>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</si>
  <si>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</si>
  <si>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</si>
  <si>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</si>
  <si>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</si>
  <si>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</si>
  <si>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</si>
  <si>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</si>
  <si>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</si>
  <si>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</si>
  <si>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</si>
  <si>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</si>
  <si>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23/2020/132</t>
  </si>
  <si>
    <t>23/2020/133</t>
  </si>
  <si>
    <t>23/2020/123</t>
  </si>
  <si>
    <t>23/2020/137</t>
  </si>
  <si>
    <t>23/2020/120</t>
  </si>
  <si>
    <t>23/2020/141</t>
  </si>
  <si>
    <t>23/2020/144</t>
  </si>
  <si>
    <t>23/2020/135</t>
  </si>
  <si>
    <t>23/2020/129</t>
  </si>
  <si>
    <t>23/2020/131</t>
  </si>
  <si>
    <t>23/2020/143</t>
  </si>
  <si>
    <t>23/2020/121</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</si>
  <si>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</si>
  <si>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PRESTAR LOS SERVICIOS DE EDUCACION INICIAL EN EL MARCO DE LA ATENCION INTEGRAL EN LOS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SIEMPREC</t>
  </si>
  <si>
    <t>NEYIRETH GARCIA PIZARRO</t>
  </si>
  <si>
    <t>CARRERA 15 # 22 - 51  CALLE EL ESFUERZO OVEJAS, SUCRE</t>
  </si>
  <si>
    <t>3003130447</t>
  </si>
  <si>
    <t>CARRERA 15 # 22 - 51 CALLE EL ESFUERZO OVEJAS, SUCRE</t>
  </si>
  <si>
    <t>fundacionfusba@hotmail.com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</si>
  <si>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</si>
  <si>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309</t>
  </si>
  <si>
    <t>NO</t>
  </si>
  <si>
    <t>ATENDER A NIÑOS Y NIÑAS MENORES DE  5 AÑOS O HASTA SU INGRESO AL GRADO DE TRANSICION Y AMUJERES GESTANTES Y EN PERIODO DE LACTANCIA EN LOS SERVICIOS DE EDUCACION INICIAL Y CUIDADO CON EL FIN DE PROMOVER EL DESARROLLO INTEGRAL DE LA PRIMERA INFANCIA CON CALIDAD DE CONFORMIDAD CON LOS LINEAMIENTOS LAS DIRECTRICES Y LOS PARAMETROS ESTABLECIDOS POR EL ICBF</t>
  </si>
  <si>
    <t>197</t>
  </si>
  <si>
    <t>PRESTAR LOS SERVICIOS DE ATENCION EDUCACION INICIAL Y CUIDADO DE NIÑOS Y NIÑAS MENORES DE 5 AÑOS O HASTA SU INGRESO AL GRADO DE TRANSICION Y A MUJERES GESTANTES Y MADRES EN PERIODO DE LACTANCIA CON EL FIN DE PROMOVER EL DESARROLLO INTEGRAL DE LA PRIMERA INFANCIA CON CALIDAD DE CONFORMIDAD CON LOS LINEAMIENTOS MANUAL OPERATIVO Y LAS DIRECTRICES PARAMETROS Y ESTANDARES ESTABLECIDOS POR EL ICBF EN EL MARCO DE LA ESTRATEGIA DE ATENCION INTEGRAL DE CERO A SIEMPRE</t>
  </si>
  <si>
    <t>476</t>
  </si>
  <si>
    <t>371</t>
  </si>
  <si>
    <t>090</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</si>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</sst>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2704</v>
      </c>
      <c r="D15" s="35"/>
      <c r="E15" s="35"/>
      <c r="F15" s="5"/>
      <c r="G15" s="32" t="s">
        <v>1168</v>
      </c>
      <c r="H15" s="102" t="s">
        <v>711</v>
      </c>
      <c r="I15" s="32" t="s">
        <v>2624</v>
      </c>
      <c r="J15" s="107"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823003298</v>
      </c>
      <c r="C20" s="5"/>
      <c r="D20" s="73"/>
      <c r="E20" s="5"/>
      <c r="F20" s="5"/>
      <c r="G20" s="5"/>
      <c r="H20" s="183"/>
      <c r="I20" s="146" t="s">
        <v>711</v>
      </c>
      <c r="J20" s="147" t="s">
        <v>722</v>
      </c>
      <c r="K20" s="148">
        <v>2792024954</v>
      </c>
      <c r="L20" s="149"/>
      <c r="M20" s="149">
        <v>44561</v>
      </c>
      <c r="N20" s="132">
        <f>+(M20-L20)/30</f>
        <v>1485.3666666666666</v>
      </c>
      <c r="O20" s="135"/>
      <c r="U20" s="131"/>
      <c r="V20" s="104">
        <f ca="1">NOW()</f>
        <v>44194.924845486108</v>
      </c>
      <c r="W20" s="104">
        <f ca="1">NOW()</f>
        <v>44194.924845486108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UNIDAD SOCIAL BARRIO ADENTRO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2695</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09" t="s">
        <v>2696</v>
      </c>
      <c r="E48" s="142">
        <v>42004</v>
      </c>
      <c r="F48" s="142">
        <v>42369</v>
      </c>
      <c r="G48" s="157">
        <f>IF(AND(E48&lt;&gt;"",F48&lt;&gt;""),((F48-E48)/30),"")</f>
        <v>12.166666666666666</v>
      </c>
      <c r="H48" s="119" t="s">
        <v>2698</v>
      </c>
      <c r="I48" s="112" t="s">
        <v>711</v>
      </c>
      <c r="J48" s="112" t="s">
        <v>714</v>
      </c>
      <c r="K48" s="114">
        <v>2409641384</v>
      </c>
      <c r="L48" s="113" t="s">
        <v>2697</v>
      </c>
      <c r="M48" s="115"/>
      <c r="N48" s="113" t="s">
        <v>27</v>
      </c>
      <c r="O48" s="113" t="s">
        <v>26</v>
      </c>
      <c r="P48" s="78"/>
    </row>
    <row r="49" spans="1:16" s="6" customFormat="1" ht="24.75" customHeight="1" x14ac:dyDescent="0.25">
      <c r="A49" s="140">
        <v>2</v>
      </c>
      <c r="B49" s="110" t="s">
        <v>2664</v>
      </c>
      <c r="C49" s="111" t="s">
        <v>31</v>
      </c>
      <c r="D49" s="109" t="s">
        <v>2699</v>
      </c>
      <c r="E49" s="142">
        <v>42403</v>
      </c>
      <c r="F49" s="142">
        <v>42719</v>
      </c>
      <c r="G49" s="157">
        <f t="shared" ref="G49:G50" si="2">IF(AND(E49&lt;&gt;"",F49&lt;&gt;""),((F49-E49)/30),"")</f>
        <v>10.533333333333333</v>
      </c>
      <c r="H49" s="119" t="s">
        <v>2700</v>
      </c>
      <c r="I49" s="112" t="s">
        <v>711</v>
      </c>
      <c r="J49" s="112" t="s">
        <v>714</v>
      </c>
      <c r="K49" s="114">
        <v>1714937816</v>
      </c>
      <c r="L49" s="113" t="s">
        <v>2697</v>
      </c>
      <c r="M49" s="115"/>
      <c r="N49" s="113" t="s">
        <v>27</v>
      </c>
      <c r="O49" s="113" t="s">
        <v>1148</v>
      </c>
      <c r="P49" s="78"/>
    </row>
    <row r="50" spans="1:16" s="6" customFormat="1" ht="24.75" customHeight="1" x14ac:dyDescent="0.25">
      <c r="A50" s="140">
        <v>3</v>
      </c>
      <c r="B50" s="110" t="s">
        <v>2664</v>
      </c>
      <c r="C50" s="111" t="s">
        <v>31</v>
      </c>
      <c r="D50" s="109" t="s">
        <v>2701</v>
      </c>
      <c r="E50" s="142">
        <v>42717</v>
      </c>
      <c r="F50" s="142">
        <v>43084</v>
      </c>
      <c r="G50" s="157">
        <f t="shared" si="2"/>
        <v>12.233333333333333</v>
      </c>
      <c r="H50" s="119" t="s">
        <v>2700</v>
      </c>
      <c r="I50" s="112" t="s">
        <v>711</v>
      </c>
      <c r="J50" s="112" t="s">
        <v>714</v>
      </c>
      <c r="K50" s="114">
        <v>3205172235</v>
      </c>
      <c r="L50" s="113" t="s">
        <v>2697</v>
      </c>
      <c r="M50" s="115"/>
      <c r="N50" s="113" t="s">
        <v>27</v>
      </c>
      <c r="O50" s="113" t="s">
        <v>26</v>
      </c>
      <c r="P50" s="78"/>
    </row>
    <row r="51" spans="1:16" s="6" customFormat="1" ht="24.75" customHeight="1" outlineLevel="1" x14ac:dyDescent="0.25">
      <c r="A51" s="140">
        <v>4</v>
      </c>
      <c r="B51" s="110" t="s">
        <v>2664</v>
      </c>
      <c r="C51" s="111" t="s">
        <v>31</v>
      </c>
      <c r="D51" s="109" t="s">
        <v>2702</v>
      </c>
      <c r="E51" s="142">
        <v>43071</v>
      </c>
      <c r="F51" s="142">
        <v>43404</v>
      </c>
      <c r="G51" s="157">
        <f t="shared" ref="G51:G107" si="3">IF(AND(E51&lt;&gt;"",F51&lt;&gt;""),((F51-E51)/30),"")</f>
        <v>11.1</v>
      </c>
      <c r="H51" s="119" t="s">
        <v>2700</v>
      </c>
      <c r="I51" s="112" t="s">
        <v>711</v>
      </c>
      <c r="J51" s="112" t="s">
        <v>714</v>
      </c>
      <c r="K51" s="114">
        <v>2128423595</v>
      </c>
      <c r="L51" s="113" t="s">
        <v>2697</v>
      </c>
      <c r="M51" s="115"/>
      <c r="N51" s="113" t="s">
        <v>27</v>
      </c>
      <c r="O51" s="113" t="s">
        <v>26</v>
      </c>
      <c r="P51" s="78"/>
    </row>
    <row r="52" spans="1:16" s="7" customFormat="1" ht="24.75" customHeight="1" outlineLevel="1" x14ac:dyDescent="0.25">
      <c r="A52" s="141">
        <v>5</v>
      </c>
      <c r="B52" s="110" t="s">
        <v>2664</v>
      </c>
      <c r="C52" s="111" t="s">
        <v>31</v>
      </c>
      <c r="D52" s="109" t="s">
        <v>2703</v>
      </c>
      <c r="E52" s="142">
        <v>43484</v>
      </c>
      <c r="F52" s="142">
        <v>43822</v>
      </c>
      <c r="G52" s="157">
        <f t="shared" si="3"/>
        <v>11.266666666666667</v>
      </c>
      <c r="H52" s="119" t="s">
        <v>2700</v>
      </c>
      <c r="I52" s="112" t="s">
        <v>711</v>
      </c>
      <c r="J52" s="112" t="s">
        <v>714</v>
      </c>
      <c r="K52" s="114">
        <v>2825487758</v>
      </c>
      <c r="L52" s="113" t="s">
        <v>2697</v>
      </c>
      <c r="M52" s="115"/>
      <c r="N52" s="113" t="s">
        <v>27</v>
      </c>
      <c r="O52" s="113" t="s">
        <v>2697</v>
      </c>
      <c r="P52" s="79"/>
    </row>
    <row r="53" spans="1:16" s="7" customFormat="1" ht="24.75" customHeight="1" outlineLevel="1" x14ac:dyDescent="0.25">
      <c r="A53" s="141">
        <v>6</v>
      </c>
      <c r="B53" s="110"/>
      <c r="C53" s="111"/>
      <c r="D53" s="109"/>
      <c r="E53" s="142"/>
      <c r="F53" s="142"/>
      <c r="G53" s="157" t="str">
        <f t="shared" si="3"/>
        <v/>
      </c>
      <c r="H53" s="119"/>
      <c r="I53" s="112"/>
      <c r="J53" s="112"/>
      <c r="K53" s="114"/>
      <c r="L53" s="113"/>
      <c r="M53" s="115"/>
      <c r="N53" s="113"/>
      <c r="O53" s="113"/>
      <c r="P53" s="79"/>
    </row>
    <row r="54" spans="1:16" s="7" customFormat="1" ht="24.75" customHeight="1" outlineLevel="1" x14ac:dyDescent="0.25">
      <c r="A54" s="141">
        <v>7</v>
      </c>
      <c r="B54" s="110"/>
      <c r="C54" s="111"/>
      <c r="D54" s="109"/>
      <c r="E54" s="142"/>
      <c r="F54" s="142"/>
      <c r="G54" s="157" t="str">
        <f t="shared" si="3"/>
        <v/>
      </c>
      <c r="H54" s="119"/>
      <c r="I54" s="112"/>
      <c r="J54" s="112"/>
      <c r="K54" s="116"/>
      <c r="L54" s="113"/>
      <c r="M54" s="115"/>
      <c r="N54" s="113"/>
      <c r="O54" s="113"/>
      <c r="P54" s="79"/>
    </row>
    <row r="55" spans="1:16" s="7" customFormat="1" ht="24.75" customHeight="1" outlineLevel="1" x14ac:dyDescent="0.25">
      <c r="A55" s="141">
        <v>8</v>
      </c>
      <c r="B55" s="110"/>
      <c r="C55" s="111"/>
      <c r="D55" s="109"/>
      <c r="E55" s="142"/>
      <c r="F55" s="142"/>
      <c r="G55" s="157" t="str">
        <f t="shared" si="3"/>
        <v/>
      </c>
      <c r="H55" s="119"/>
      <c r="I55" s="112"/>
      <c r="J55" s="112"/>
      <c r="K55" s="116"/>
      <c r="L55" s="113"/>
      <c r="M55" s="115"/>
      <c r="N55" s="113"/>
      <c r="O55" s="113"/>
      <c r="P55" s="79"/>
    </row>
    <row r="56" spans="1:16" s="7" customFormat="1" ht="24.75" customHeight="1" outlineLevel="1" x14ac:dyDescent="0.25">
      <c r="A56" s="141">
        <v>9</v>
      </c>
      <c r="B56" s="110"/>
      <c r="C56" s="111"/>
      <c r="D56" s="109"/>
      <c r="E56" s="142"/>
      <c r="F56" s="142"/>
      <c r="G56" s="157" t="str">
        <f t="shared" si="3"/>
        <v/>
      </c>
      <c r="H56" s="119"/>
      <c r="I56" s="112"/>
      <c r="J56" s="112"/>
      <c r="K56" s="116"/>
      <c r="L56" s="113"/>
      <c r="M56" s="115"/>
      <c r="N56" s="113"/>
      <c r="O56" s="113"/>
      <c r="P56" s="79"/>
    </row>
    <row r="57" spans="1:16" s="7" customFormat="1" ht="24.75" customHeight="1" outlineLevel="1" x14ac:dyDescent="0.25">
      <c r="A57" s="141">
        <v>10</v>
      </c>
      <c r="B57" s="64"/>
      <c r="C57" s="65"/>
      <c r="D57" s="63"/>
      <c r="E57" s="142"/>
      <c r="F57" s="142"/>
      <c r="G57" s="157" t="str">
        <f t="shared" si="3"/>
        <v/>
      </c>
      <c r="H57" s="119"/>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119"/>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119"/>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2676</v>
      </c>
      <c r="E114" s="142">
        <v>43908</v>
      </c>
      <c r="F114" s="142">
        <v>44196</v>
      </c>
      <c r="G114" s="157">
        <f>IF(AND(E114&lt;&gt;"",F114&lt;&gt;""),((F114-E114)/30),"")</f>
        <v>9.6</v>
      </c>
      <c r="H114" s="119" t="s">
        <v>2688</v>
      </c>
      <c r="I114" s="118" t="s">
        <v>220</v>
      </c>
      <c r="J114" s="118" t="s">
        <v>494</v>
      </c>
      <c r="K114" s="120">
        <v>1817675096</v>
      </c>
      <c r="L114" s="100">
        <f>+IF(AND(K114&gt;0,O114="Ejecución"),(K114/877802)*Tabla28[[#This Row],[% participación]],IF(AND(K114&gt;0,O114&lt;&gt;"Ejecución"),"-",""))</f>
        <v>2070.7119555435052</v>
      </c>
      <c r="M114" s="121" t="s">
        <v>1148</v>
      </c>
      <c r="N114" s="170">
        <f>+IF(M118="No",1,IF(M118="Si","Ingrese %",""))</f>
        <v>1</v>
      </c>
      <c r="O114" s="159" t="s">
        <v>1150</v>
      </c>
      <c r="P114" s="78"/>
    </row>
    <row r="115" spans="1:16" s="6" customFormat="1" ht="24.75" customHeight="1" x14ac:dyDescent="0.25">
      <c r="A115" s="140">
        <v>2</v>
      </c>
      <c r="B115" s="158" t="s">
        <v>2664</v>
      </c>
      <c r="C115" s="160" t="s">
        <v>31</v>
      </c>
      <c r="D115" s="63" t="s">
        <v>2677</v>
      </c>
      <c r="E115" s="142">
        <v>43908</v>
      </c>
      <c r="F115" s="142">
        <v>44196</v>
      </c>
      <c r="G115" s="157">
        <f t="shared" ref="G115:G116" si="4">IF(AND(E115&lt;&gt;"",F115&lt;&gt;""),((F115-E115)/30),"")</f>
        <v>9.6</v>
      </c>
      <c r="H115" s="119" t="s">
        <v>2688</v>
      </c>
      <c r="I115" s="63" t="s">
        <v>220</v>
      </c>
      <c r="J115" s="63" t="s">
        <v>507</v>
      </c>
      <c r="K115" s="68">
        <v>3516979960</v>
      </c>
      <c r="L115" s="100">
        <f>+IF(AND(K115&gt;0,O115="Ejecución"),(K115/877802)*Tabla28[[#This Row],[% participación]],IF(AND(K115&gt;0,O115&lt;&gt;"Ejecución"),"-",""))</f>
        <v>4006.5754691832553</v>
      </c>
      <c r="M115" s="65" t="s">
        <v>1148</v>
      </c>
      <c r="N115" s="170">
        <f>+IF(M118="No",1,IF(M118="Si","Ingrese %",""))</f>
        <v>1</v>
      </c>
      <c r="O115" s="159" t="s">
        <v>1150</v>
      </c>
      <c r="P115" s="78"/>
    </row>
    <row r="116" spans="1:16" s="6" customFormat="1" ht="24.75" customHeight="1" x14ac:dyDescent="0.25">
      <c r="A116" s="140">
        <v>3</v>
      </c>
      <c r="B116" s="158" t="s">
        <v>2664</v>
      </c>
      <c r="C116" s="160" t="s">
        <v>31</v>
      </c>
      <c r="D116" s="63" t="s">
        <v>2678</v>
      </c>
      <c r="E116" s="142">
        <v>43909</v>
      </c>
      <c r="F116" s="142">
        <v>44196</v>
      </c>
      <c r="G116" s="157">
        <f t="shared" si="4"/>
        <v>9.5666666666666664</v>
      </c>
      <c r="H116" s="119" t="s">
        <v>2688</v>
      </c>
      <c r="I116" s="63" t="s">
        <v>220</v>
      </c>
      <c r="J116" s="63" t="s">
        <v>493</v>
      </c>
      <c r="K116" s="68">
        <v>1565324299</v>
      </c>
      <c r="L116" s="100">
        <f>+IF(AND(K116&gt;0,O116="Ejecución"),(K116/877802)*Tabla28[[#This Row],[% participación]],IF(AND(K116&gt;0,O116&lt;&gt;"Ejecución"),"-",""))</f>
        <v>1783.2316387978155</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63" t="s">
        <v>2679</v>
      </c>
      <c r="E117" s="142">
        <v>43885</v>
      </c>
      <c r="F117" s="142">
        <v>44196</v>
      </c>
      <c r="G117" s="157">
        <f t="shared" ref="G117:G159" si="5">IF(AND(E117&lt;&gt;"",F117&lt;&gt;""),((F117-E117)/30),"")</f>
        <v>10.366666666666667</v>
      </c>
      <c r="H117" s="119" t="s">
        <v>2688</v>
      </c>
      <c r="I117" s="63" t="s">
        <v>220</v>
      </c>
      <c r="J117" s="63" t="s">
        <v>509</v>
      </c>
      <c r="K117" s="68">
        <v>1039414317</v>
      </c>
      <c r="L117" s="100">
        <f>+IF(AND(K117&gt;0,O117="Ejecución"),(K117/877802)*Tabla28[[#This Row],[% participación]],IF(AND(K117&gt;0,O117&lt;&gt;"Ejecución"),"-",""))</f>
        <v>1184.1102173383063</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63" t="s">
        <v>2680</v>
      </c>
      <c r="E118" s="142">
        <v>43908</v>
      </c>
      <c r="F118" s="142">
        <v>44196</v>
      </c>
      <c r="G118" s="157">
        <f t="shared" si="5"/>
        <v>9.6</v>
      </c>
      <c r="H118" s="119" t="s">
        <v>2688</v>
      </c>
      <c r="I118" s="63" t="s">
        <v>220</v>
      </c>
      <c r="J118" s="63" t="s">
        <v>513</v>
      </c>
      <c r="K118" s="68">
        <v>2523405429</v>
      </c>
      <c r="L118" s="100">
        <f>+IF(AND(K118&gt;0,O118="Ejecución"),(K118/877802)*Tabla28[[#This Row],[% participación]],IF(AND(K118&gt;0,O118&lt;&gt;"Ejecución"),"-",""))</f>
        <v>2874.6863518196587</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63" t="s">
        <v>2681</v>
      </c>
      <c r="E119" s="142">
        <v>43885</v>
      </c>
      <c r="F119" s="142">
        <v>44196</v>
      </c>
      <c r="G119" s="157">
        <f t="shared" si="5"/>
        <v>10.366666666666667</v>
      </c>
      <c r="H119" s="119" t="s">
        <v>2688</v>
      </c>
      <c r="I119" s="63" t="s">
        <v>220</v>
      </c>
      <c r="J119" s="63" t="s">
        <v>502</v>
      </c>
      <c r="K119" s="68">
        <v>4186875455</v>
      </c>
      <c r="L119" s="100">
        <f>+IF(AND(K119&gt;0,O119="Ejecución"),(K119/877802)*Tabla28[[#This Row],[% participación]],IF(AND(K119&gt;0,O119&lt;&gt;"Ejecución"),"-",""))</f>
        <v>4769.7264929904468</v>
      </c>
      <c r="M119" s="65" t="s">
        <v>1148</v>
      </c>
      <c r="N119" s="170">
        <f t="shared" si="6"/>
        <v>1</v>
      </c>
      <c r="O119" s="159" t="s">
        <v>1150</v>
      </c>
      <c r="P119" s="79"/>
    </row>
    <row r="120" spans="1:16" s="7" customFormat="1" ht="24.75" customHeight="1" outlineLevel="1" x14ac:dyDescent="0.25">
      <c r="A120" s="141">
        <v>7</v>
      </c>
      <c r="B120" s="158" t="s">
        <v>2664</v>
      </c>
      <c r="C120" s="160" t="s">
        <v>31</v>
      </c>
      <c r="D120" s="63" t="s">
        <v>2682</v>
      </c>
      <c r="E120" s="142">
        <v>43885</v>
      </c>
      <c r="F120" s="142">
        <v>44196</v>
      </c>
      <c r="G120" s="157">
        <f t="shared" si="5"/>
        <v>10.366666666666667</v>
      </c>
      <c r="H120" s="119" t="s">
        <v>2688</v>
      </c>
      <c r="I120" s="63" t="s">
        <v>220</v>
      </c>
      <c r="J120" s="63" t="s">
        <v>265</v>
      </c>
      <c r="K120" s="68">
        <v>930485288</v>
      </c>
      <c r="L120" s="100">
        <f>+IF(AND(K120&gt;0,O120="Ejecución"),(K120/877802)*Tabla28[[#This Row],[% participación]],IF(AND(K120&gt;0,O120&lt;&gt;"Ejecución"),"-",""))</f>
        <v>1060.0172795231726</v>
      </c>
      <c r="M120" s="65" t="s">
        <v>1148</v>
      </c>
      <c r="N120" s="170">
        <f t="shared" si="6"/>
        <v>1</v>
      </c>
      <c r="O120" s="159" t="s">
        <v>1150</v>
      </c>
      <c r="P120" s="79"/>
    </row>
    <row r="121" spans="1:16" s="7" customFormat="1" ht="24.75" customHeight="1" outlineLevel="1" x14ac:dyDescent="0.25">
      <c r="A121" s="141">
        <v>8</v>
      </c>
      <c r="B121" s="158" t="s">
        <v>2664</v>
      </c>
      <c r="C121" s="160" t="s">
        <v>31</v>
      </c>
      <c r="D121" s="63" t="s">
        <v>2683</v>
      </c>
      <c r="E121" s="142">
        <v>43885</v>
      </c>
      <c r="F121" s="142">
        <v>44196</v>
      </c>
      <c r="G121" s="157">
        <f t="shared" si="5"/>
        <v>10.366666666666667</v>
      </c>
      <c r="H121" s="119" t="s">
        <v>2689</v>
      </c>
      <c r="I121" s="63" t="s">
        <v>220</v>
      </c>
      <c r="J121" s="63" t="s">
        <v>493</v>
      </c>
      <c r="K121" s="68">
        <v>872357716</v>
      </c>
      <c r="L121" s="100">
        <f>+IF(AND(K121&gt;0,O121="Ejecución"),(K121/877802)*Tabla28[[#This Row],[% participación]],IF(AND(K121&gt;0,O121&lt;&gt;"Ejecución"),"-",""))</f>
        <v>993.79782228794193</v>
      </c>
      <c r="M121" s="65" t="s">
        <v>1148</v>
      </c>
      <c r="N121" s="170">
        <f t="shared" si="6"/>
        <v>1</v>
      </c>
      <c r="O121" s="159" t="s">
        <v>1150</v>
      </c>
      <c r="P121" s="79"/>
    </row>
    <row r="122" spans="1:16" s="7" customFormat="1" ht="24.75" customHeight="1" outlineLevel="1" x14ac:dyDescent="0.25">
      <c r="A122" s="141">
        <v>9</v>
      </c>
      <c r="B122" s="158" t="s">
        <v>2664</v>
      </c>
      <c r="C122" s="160" t="s">
        <v>31</v>
      </c>
      <c r="D122" s="63" t="s">
        <v>2684</v>
      </c>
      <c r="E122" s="142">
        <v>43885</v>
      </c>
      <c r="F122" s="142">
        <v>44196</v>
      </c>
      <c r="G122" s="157">
        <f t="shared" si="5"/>
        <v>10.366666666666667</v>
      </c>
      <c r="H122" s="119" t="s">
        <v>2689</v>
      </c>
      <c r="I122" s="63" t="s">
        <v>220</v>
      </c>
      <c r="J122" s="63" t="s">
        <v>507</v>
      </c>
      <c r="K122" s="68">
        <v>3858661492</v>
      </c>
      <c r="L122" s="100">
        <f>+IF(AND(K122&gt;0,O122="Ejecución"),(K122/877802)*Tabla28[[#This Row],[% participación]],IF(AND(K122&gt;0,O122&lt;&gt;"Ejecución"),"-",""))</f>
        <v>4395.8221694641843</v>
      </c>
      <c r="M122" s="65" t="s">
        <v>1148</v>
      </c>
      <c r="N122" s="170">
        <f t="shared" si="6"/>
        <v>1</v>
      </c>
      <c r="O122" s="159" t="s">
        <v>1150</v>
      </c>
      <c r="P122" s="79"/>
    </row>
    <row r="123" spans="1:16" s="7" customFormat="1" ht="24.75" customHeight="1" outlineLevel="1" x14ac:dyDescent="0.25">
      <c r="A123" s="141">
        <v>10</v>
      </c>
      <c r="B123" s="158" t="s">
        <v>2664</v>
      </c>
      <c r="C123" s="160" t="s">
        <v>31</v>
      </c>
      <c r="D123" s="63" t="s">
        <v>2685</v>
      </c>
      <c r="E123" s="142">
        <v>43885</v>
      </c>
      <c r="F123" s="142">
        <v>44196</v>
      </c>
      <c r="G123" s="157">
        <f t="shared" si="5"/>
        <v>10.366666666666667</v>
      </c>
      <c r="H123" s="119" t="s">
        <v>2689</v>
      </c>
      <c r="I123" s="63" t="s">
        <v>220</v>
      </c>
      <c r="J123" s="63" t="s">
        <v>502</v>
      </c>
      <c r="K123" s="68">
        <v>1427018948</v>
      </c>
      <c r="L123" s="100">
        <f>+IF(AND(K123&gt;0,O123="Ejecución"),(K123/877802)*Tabla28[[#This Row],[% participación]],IF(AND(K123&gt;0,O123&lt;&gt;"Ejecución"),"-",""))</f>
        <v>1625.6729285191877</v>
      </c>
      <c r="M123" s="65" t="s">
        <v>1148</v>
      </c>
      <c r="N123" s="170">
        <f t="shared" si="6"/>
        <v>1</v>
      </c>
      <c r="O123" s="159" t="s">
        <v>1150</v>
      </c>
      <c r="P123" s="79"/>
    </row>
    <row r="124" spans="1:16" s="7" customFormat="1" ht="24.75" customHeight="1" outlineLevel="1" x14ac:dyDescent="0.25">
      <c r="A124" s="141">
        <v>11</v>
      </c>
      <c r="B124" s="158" t="s">
        <v>2664</v>
      </c>
      <c r="C124" s="160" t="s">
        <v>31</v>
      </c>
      <c r="D124" s="63" t="s">
        <v>2686</v>
      </c>
      <c r="E124" s="142">
        <v>43908</v>
      </c>
      <c r="F124" s="142">
        <v>44196</v>
      </c>
      <c r="G124" s="157">
        <f t="shared" si="5"/>
        <v>9.6</v>
      </c>
      <c r="H124" s="119" t="s">
        <v>2689</v>
      </c>
      <c r="I124" s="63" t="s">
        <v>220</v>
      </c>
      <c r="J124" s="63" t="s">
        <v>494</v>
      </c>
      <c r="K124" s="68">
        <v>1556518704</v>
      </c>
      <c r="L124" s="100">
        <f>+IF(AND(K124&gt;0,O124="Ejecución"),(K124/877802)*Tabla28[[#This Row],[% participación]],IF(AND(K124&gt;0,O124&lt;&gt;"Ejecución"),"-",""))</f>
        <v>1773.2002251077122</v>
      </c>
      <c r="M124" s="65" t="s">
        <v>1148</v>
      </c>
      <c r="N124" s="170">
        <f t="shared" si="6"/>
        <v>1</v>
      </c>
      <c r="O124" s="159" t="s">
        <v>1150</v>
      </c>
      <c r="P124" s="79"/>
    </row>
    <row r="125" spans="1:16" s="7" customFormat="1" ht="24.75" customHeight="1" outlineLevel="1" x14ac:dyDescent="0.25">
      <c r="A125" s="141">
        <v>12</v>
      </c>
      <c r="B125" s="158" t="s">
        <v>2664</v>
      </c>
      <c r="C125" s="160" t="s">
        <v>31</v>
      </c>
      <c r="D125" s="63" t="s">
        <v>2687</v>
      </c>
      <c r="E125" s="142">
        <v>43908</v>
      </c>
      <c r="F125" s="142">
        <v>44196</v>
      </c>
      <c r="G125" s="157">
        <f t="shared" si="5"/>
        <v>9.6</v>
      </c>
      <c r="H125" s="119" t="s">
        <v>2689</v>
      </c>
      <c r="I125" s="63" t="s">
        <v>220</v>
      </c>
      <c r="J125" s="63" t="s">
        <v>490</v>
      </c>
      <c r="K125" s="68">
        <v>1227214426</v>
      </c>
      <c r="L125" s="100">
        <f>+IF(AND(K125&gt;0,O125="Ejecución"),(K125/877802)*Tabla28[[#This Row],[% participación]],IF(AND(K125&gt;0,O125&lt;&gt;"Ejecución"),"-",""))</f>
        <v>1398.0538048443727</v>
      </c>
      <c r="M125" s="65" t="s">
        <v>1148</v>
      </c>
      <c r="N125" s="170">
        <f t="shared" si="6"/>
        <v>1</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111680998.16</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41757</v>
      </c>
      <c r="D193" s="5"/>
      <c r="E193" s="123">
        <v>800</v>
      </c>
      <c r="F193" s="5"/>
      <c r="G193" s="5"/>
      <c r="H193" s="144" t="s">
        <v>2690</v>
      </c>
      <c r="J193" s="5"/>
      <c r="K193" s="124">
        <v>40211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t="s">
        <v>2693</v>
      </c>
      <c r="L211" s="21"/>
      <c r="M211" s="21"/>
      <c r="N211" s="21"/>
      <c r="O211" s="8"/>
    </row>
    <row r="212" spans="1:15" x14ac:dyDescent="0.25">
      <c r="A212" s="9"/>
      <c r="B212" s="27" t="s">
        <v>2619</v>
      </c>
      <c r="C212" s="144"/>
      <c r="D212" s="21"/>
      <c r="G212" s="27" t="s">
        <v>2621</v>
      </c>
      <c r="H212" s="145" t="s">
        <v>2692</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7: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NAVARRO ALFARO</cp:lastModifiedBy>
  <cp:lastPrinted>2020-12-30T02:39:46Z</cp:lastPrinted>
  <dcterms:created xsi:type="dcterms:W3CDTF">2020-10-14T21:57:42Z</dcterms:created>
  <dcterms:modified xsi:type="dcterms:W3CDTF">2020-12-30T03:12:59Z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