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<sst xmlns="http://schemas.openxmlformats.org/spreadsheetml/2006/main" count="3164" uniqueCount="2722">
  <si>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</si>
  <si>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</si>
  <si>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</si>
  <si>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</si>
  <si>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</si>
  <si>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</si>
  <si>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</si>
  <si>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</si>
  <si>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</si>
  <si>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</si>
  <si>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</si>
  <si>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</si>
  <si>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</si>
  <si>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</si>
  <si>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</si>
  <si>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</si>
  <si>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</si>
  <si>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</si>
  <si>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</si>
  <si>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</si>
  <si>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</si>
  <si>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</si>
  <si>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</si>
  <si>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</si>
  <si>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</si>
  <si>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</si>
  <si>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</si>
  <si>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</si>
  <si>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</si>
  <si>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</si>
  <si>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</si>
  <si>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</si>
  <si>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</si>
  <si>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</si>
  <si>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</si>
  <si>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</si>
  <si>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</si>
  <si>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</si>
  <si>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</si>
  <si>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</si>
  <si>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</si>
  <si>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</si>
  <si>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</si>
  <si>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</si>
  <si>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</si>
  <si>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</si>
  <si>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</si>
  <si>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</si>
  <si>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</si>
  <si>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</si>
  <si>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</si>
  <si>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</si>
  <si>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</si>
  <si>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</si>
  <si>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</si>
  <si>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</si>
  <si>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</si>
  <si>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</si>
  <si>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</si>
  <si>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</si>
  <si>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</si>
  <si>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</si>
  <si>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</si>
  <si>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</si>
  <si>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</si>
  <si>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</si>
  <si>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</si>
  <si>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</si>
  <si>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</si>
  <si>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</si>
  <si>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</si>
  <si>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</si>
  <si>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</si>
  <si>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</si>
  <si>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</si>
  <si>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</si>
  <si>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</si>
  <si>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</si>
  <si>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</si>
  <si>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</si>
  <si>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</si>
  <si>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</si>
  <si>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</si>
  <si>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</si>
  <si>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</si>
  <si>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</si>
  <si>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</si>
  <si>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</si>
  <si>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</si>
  <si>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</si>
  <si>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</si>
  <si>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</si>
  <si>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</si>
  <si>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</si>
  <si>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</si>
  <si>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</si>
  <si>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</si>
  <si>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</si>
  <si>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</si>
  <si>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</si>
  <si>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</si>
  <si>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</si>
  <si>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</si>
  <si>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</si>
  <si>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</si>
  <si>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</si>
  <si>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</si>
  <si>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</si>
  <si>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</si>
  <si>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</si>
  <si>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</si>
  <si>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</si>
  <si>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</si>
  <si>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</si>
  <si>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</si>
  <si>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</si>
  <si>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</si>
  <si>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</si>
  <si>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</si>
  <si>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</si>
  <si>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</si>
  <si>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</si>
  <si>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</si>
  <si>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</si>
  <si>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</si>
  <si>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</si>
  <si>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</si>
  <si>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</si>
  <si>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</si>
  <si>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</si>
  <si>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</si>
  <si>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</si>
  <si>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</si>
  <si>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</si>
  <si>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</si>
  <si>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</si>
  <si>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</si>
  <si>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</si>
  <si>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</si>
  <si>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</si>
  <si>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</si>
  <si>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</si>
  <si>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</si>
  <si>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</si>
  <si>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</si>
  <si>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</si>
  <si>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</si>
  <si>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</si>
  <si>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</si>
  <si>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</si>
  <si>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</si>
  <si>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</si>
  <si>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</si>
  <si>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</si>
  <si>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</si>
  <si>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</si>
  <si>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</si>
  <si>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</si>
  <si>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</si>
  <si>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</si>
  <si>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</si>
  <si>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</si>
  <si>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</si>
  <si>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</si>
  <si>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</si>
  <si>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</si>
  <si>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</si>
  <si>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</si>
  <si>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</si>
  <si>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</si>
  <si>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</si>
  <si>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</si>
  <si>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</si>
  <si>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</si>
  <si>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</si>
  <si>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</si>
  <si>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</si>
  <si>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</si>
  <si>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</si>
  <si>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</si>
  <si>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</si>
  <si>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</si>
  <si>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</si>
  <si>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</si>
  <si>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</si>
  <si>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</si>
  <si>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</si>
  <si>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</si>
  <si>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</si>
  <si>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</si>
  <si>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</si>
  <si>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</si>
  <si>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</si>
  <si>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</si>
  <si>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</si>
  <si>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</si>
  <si>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</si>
  <si>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</si>
  <si>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</si>
  <si>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</si>
  <si>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</si>
  <si>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</si>
  <si>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</si>
  <si>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</si>
  <si>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</si>
  <si>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</si>
  <si>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</si>
  <si>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</si>
  <si>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</si>
  <si>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</si>
  <si>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</si>
  <si>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</si>
  <si>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</si>
  <si>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</si>
  <si>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</si>
  <si>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</si>
  <si>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</si>
  <si>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</si>
  <si>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</si>
  <si>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</si>
  <si>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</si>
  <si>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</si>
  <si>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</si>
  <si>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</si>
  <si>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</si>
  <si>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</si>
  <si>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</si>
  <si>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</si>
  <si>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</si>
  <si>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</si>
  <si>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</si>
  <si>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</si>
  <si>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</si>
  <si>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</si>
  <si>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</si>
  <si>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</si>
  <si>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</si>
  <si>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</si>
  <si>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</si>
  <si>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</si>
  <si>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</si>
  <si>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</si>
  <si>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</si>
  <si>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</si>
  <si>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</si>
  <si>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</si>
  <si>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</si>
  <si>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</si>
  <si>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</si>
  <si>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</si>
  <si>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</si>
  <si>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</si>
  <si>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</si>
  <si>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</si>
  <si>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</si>
  <si>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</si>
  <si>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</si>
  <si>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</si>
  <si>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</si>
  <si>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</si>
  <si>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</si>
  <si>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</si>
  <si>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</si>
  <si>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</si>
  <si>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</si>
  <si>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</si>
  <si>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</si>
  <si>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</si>
  <si>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</si>
  <si>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</si>
  <si>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</si>
  <si>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</si>
  <si>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</si>
  <si>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</si>
  <si>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</si>
  <si>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</si>
  <si>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</si>
  <si>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</si>
  <si>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</si>
  <si>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</si>
  <si>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</si>
  <si>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</si>
  <si>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</si>
  <si>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</si>
  <si>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</si>
  <si>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</si>
  <si>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</si>
  <si>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</si>
  <si>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</si>
  <si>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</si>
  <si>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</si>
  <si>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</si>
  <si>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</si>
  <si>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</si>
  <si>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</si>
  <si>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</si>
  <si>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</si>
  <si>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</si>
  <si>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</si>
  <si>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</si>
  <si>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</si>
  <si>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</si>
  <si>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</si>
  <si>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</si>
  <si>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</si>
  <si>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</si>
  <si>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</si>
  <si>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</si>
  <si>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</si>
  <si>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</si>
  <si>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</si>
  <si>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</si>
  <si>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</si>
  <si>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</si>
  <si>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</si>
  <si>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</si>
  <si>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</si>
  <si>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</si>
  <si>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</si>
  <si>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</si>
  <si>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</si>
  <si>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</si>
  <si>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</si>
  <si>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</si>
  <si>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</si>
  <si>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</si>
  <si>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</si>
  <si>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</si>
  <si>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</si>
  <si>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</si>
  <si>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</si>
  <si>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</si>
  <si>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</si>
  <si>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</si>
  <si>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</si>
  <si>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</si>
  <si>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</si>
  <si>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</si>
  <si>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</si>
  <si>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</si>
  <si>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</si>
  <si>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</si>
  <si>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</si>
  <si>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</si>
  <si>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</si>
  <si>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</si>
  <si>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</si>
  <si>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</si>
  <si>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</si>
  <si>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</si>
  <si>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</si>
  <si>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</si>
  <si>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</si>
  <si>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</si>
  <si>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</si>
  <si>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</si>
  <si>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</si>
  <si>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</si>
  <si>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</si>
  <si>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</si>
  <si>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</si>
  <si>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</si>
  <si>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</si>
  <si>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</si>
  <si>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</si>
  <si>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</si>
  <si>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</si>
  <si>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</si>
  <si>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</si>
  <si>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</si>
  <si>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</si>
  <si>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</si>
  <si>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</si>
  <si>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</si>
  <si>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</si>
  <si>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</si>
  <si>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</si>
  <si>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</si>
  <si>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</si>
  <si>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</si>
  <si>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</si>
  <si>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</si>
  <si>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</si>
  <si>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</si>
  <si>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</si>
  <si>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</si>
  <si>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</si>
  <si>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</si>
  <si>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</si>
  <si>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</si>
  <si>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</si>
  <si>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</si>
  <si>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</si>
  <si>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</si>
  <si>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</si>
  <si>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</si>
  <si>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</si>
  <si>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</si>
  <si>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</si>
  <si>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</si>
  <si>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</si>
  <si>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</si>
  <si>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</si>
  <si>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</si>
  <si>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</si>
  <si>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</si>
  <si>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</si>
  <si>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</si>
  <si>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</si>
  <si>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</si>
  <si>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</si>
  <si>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</si>
  <si>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</si>
  <si>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</si>
  <si>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</si>
  <si>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</si>
  <si>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</si>
  <si>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</si>
  <si>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</si>
  <si>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</si>
  <si>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</si>
  <si>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</si>
  <si>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</si>
  <si>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</si>
  <si>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</si>
  <si>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</si>
  <si>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</si>
  <si>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</si>
  <si>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</si>
  <si>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</si>
  <si>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</si>
  <si>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</si>
  <si>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</si>
  <si>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</si>
  <si>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</si>
  <si>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</si>
  <si>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</si>
  <si>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</si>
  <si>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</si>
  <si>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</si>
  <si>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</si>
  <si>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</si>
  <si>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</si>
  <si>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</si>
  <si>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</si>
  <si>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</si>
  <si>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</si>
  <si>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</si>
  <si>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</si>
  <si>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</si>
  <si>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</si>
  <si>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</si>
  <si>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</si>
  <si>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</si>
  <si>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</si>
  <si>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</si>
  <si>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</si>
  <si>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</si>
  <si>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</si>
  <si>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</si>
  <si>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</si>
  <si>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</si>
  <si>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</si>
  <si>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</si>
  <si>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</si>
  <si>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</si>
  <si>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</si>
  <si>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</si>
  <si>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</si>
  <si>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</si>
  <si>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</si>
  <si>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</si>
  <si>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</si>
  <si>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</si>
  <si>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</si>
  <si>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</si>
  <si>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</si>
  <si>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</si>
  <si>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</si>
  <si>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</si>
  <si>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</si>
  <si>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</si>
  <si>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</si>
  <si>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</si>
  <si>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</si>
  <si>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</si>
  <si>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</si>
  <si>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</si>
  <si>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</si>
  <si>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</si>
  <si>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</si>
  <si>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</si>
  <si>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</si>
  <si>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</si>
  <si>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</si>
  <si>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</si>
  <si>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</si>
  <si>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</si>
  <si>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</si>
  <si>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</si>
  <si>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</si>
  <si>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</si>
  <si>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</si>
  <si>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</si>
  <si>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</si>
  <si>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</si>
  <si>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</si>
  <si>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</si>
  <si>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</si>
  <si>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</si>
  <si>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</si>
  <si>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</si>
  <si>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</si>
  <si>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</si>
  <si>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</si>
  <si>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</si>
  <si>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</si>
  <si>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</si>
  <si>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</si>
  <si>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</si>
  <si>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</si>
  <si>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</si>
  <si>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</si>
  <si>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</si>
  <si>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</si>
  <si>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</si>
  <si>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</si>
  <si>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</si>
  <si>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</si>
  <si>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</si>
  <si>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</si>
  <si>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</si>
  <si>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</si>
  <si>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</si>
  <si>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</si>
  <si>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</si>
  <si>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</si>
  <si>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</si>
  <si>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</si>
  <si>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</si>
  <si>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</si>
  <si>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</si>
  <si>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</si>
  <si>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</si>
  <si>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</si>
  <si>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</si>
  <si>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</si>
  <si>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</si>
  <si>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</si>
  <si>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</si>
  <si>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</si>
  <si>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</si>
  <si>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</si>
  <si>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</si>
  <si>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</si>
  <si>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</si>
  <si>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</si>
  <si>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</si>
  <si>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</si>
  <si>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</si>
  <si>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</si>
  <si>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</si>
  <si>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</si>
  <si>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</si>
  <si>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</si>
  <si>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</si>
  <si>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</si>
  <si>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</si>
  <si>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</si>
  <si>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</si>
  <si>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</si>
  <si>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</si>
  <si>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</si>
  <si>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</si>
  <si>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</si>
  <si>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</si>
  <si>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</si>
  <si>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</si>
  <si>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</si>
  <si>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</si>
  <si>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</si>
  <si>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</si>
  <si>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</si>
  <si>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</si>
  <si>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</si>
  <si>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</si>
  <si>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</si>
  <si>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</si>
  <si>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</si>
  <si>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</si>
  <si>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</si>
  <si>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</si>
  <si>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</si>
  <si>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</si>
  <si>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</si>
  <si>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</si>
  <si>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</si>
  <si>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</si>
  <si>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</si>
  <si>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</si>
  <si>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</si>
  <si>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</si>
  <si>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</si>
  <si>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</si>
  <si>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</si>
  <si>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</si>
  <si>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</si>
  <si>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</si>
  <si>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</si>
  <si>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</si>
  <si>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</si>
  <si>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</si>
  <si>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</si>
  <si>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</si>
  <si>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</si>
  <si>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</si>
  <si>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</si>
  <si>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</si>
  <si>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</si>
  <si>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</si>
  <si>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</si>
  <si>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</si>
  <si>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</si>
  <si>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</si>
  <si>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</si>
  <si>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</si>
  <si>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</si>
  <si>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</si>
  <si>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</si>
  <si>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</si>
  <si>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</si>
  <si>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</si>
  <si>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</si>
  <si>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</si>
  <si>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</si>
  <si>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</si>
  <si>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</si>
  <si>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</si>
  <si>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</si>
  <si>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</si>
  <si>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</si>
  <si>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</si>
  <si>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</si>
  <si>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</si>
  <si>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</si>
  <si>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</si>
  <si>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</si>
  <si>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</si>
  <si>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</si>
  <si>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</si>
  <si>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</si>
  <si>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</si>
  <si>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</si>
  <si>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</si>
  <si>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</si>
  <si>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</si>
  <si>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</si>
  <si>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</si>
  <si>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</si>
  <si>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</si>
  <si>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</si>
  <si>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</si>
  <si>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</si>
  <si>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</si>
  <si>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</si>
  <si>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</si>
  <si>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</si>
  <si>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</si>
  <si>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</si>
  <si>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</si>
  <si>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</si>
  <si>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</si>
  <si>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</si>
  <si>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</si>
  <si>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</si>
  <si>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</si>
  <si>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</si>
  <si>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</si>
  <si>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</si>
  <si>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</si>
  <si>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</si>
  <si>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</si>
  <si>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</si>
  <si>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</si>
  <si>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</si>
  <si>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</si>
  <si>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</si>
  <si>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</si>
  <si>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</si>
  <si>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</si>
  <si>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</si>
  <si>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</si>
  <si>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</si>
  <si>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</si>
  <si>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</si>
  <si>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</si>
  <si>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</si>
  <si>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</si>
  <si>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</si>
  <si>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</si>
  <si>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</si>
  <si>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</si>
  <si>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</si>
  <si>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</si>
  <si>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</si>
  <si>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</si>
  <si>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</si>
  <si>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</si>
  <si>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</si>
  <si>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</si>
  <si>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</si>
  <si>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</si>
  <si>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</si>
  <si>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</si>
  <si>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</si>
  <si>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</si>
  <si>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</si>
  <si>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</si>
  <si>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</si>
  <si>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</si>
  <si>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</si>
  <si>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</si>
  <si>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</si>
  <si>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</si>
  <si>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</si>
  <si>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</si>
  <si>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</si>
  <si>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</si>
  <si>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</si>
  <si>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</si>
  <si>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</si>
  <si>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</si>
  <si>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</si>
  <si>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</si>
  <si>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</si>
  <si>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</si>
  <si>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</si>
  <si>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</si>
  <si>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</si>
  <si>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</si>
  <si>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</si>
  <si>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</si>
  <si>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</si>
  <si>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</si>
  <si>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</si>
  <si>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</si>
  <si>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</si>
  <si>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</si>
  <si>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</si>
  <si>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</si>
  <si>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</si>
  <si>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</si>
  <si>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</si>
  <si>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</si>
  <si>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</si>
  <si>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</si>
  <si>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</si>
  <si>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</si>
  <si>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</si>
  <si>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</si>
  <si>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</si>
  <si>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</si>
  <si>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</si>
  <si>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</si>
  <si>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</si>
  <si>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</si>
  <si>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</si>
  <si>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</si>
  <si>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</si>
  <si>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</si>
  <si>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</si>
  <si>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</si>
  <si>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</si>
  <si>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</si>
  <si>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</si>
  <si>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</si>
  <si>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</si>
  <si>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</si>
  <si>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</si>
  <si>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</si>
  <si>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</si>
  <si>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</si>
  <si>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</si>
  <si>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</si>
  <si>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</si>
  <si>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</si>
  <si>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</si>
  <si>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</si>
  <si>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</si>
  <si>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</si>
  <si>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</si>
  <si>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</si>
  <si>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</si>
  <si>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</si>
  <si>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</si>
  <si>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</si>
  <si>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</si>
  <si>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</si>
  <si>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</si>
  <si>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</si>
  <si>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</si>
  <si>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</si>
  <si>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</si>
  <si>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</si>
  <si>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</si>
  <si>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</si>
  <si>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</si>
  <si>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</si>
  <si>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</si>
  <si>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</si>
  <si>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</si>
  <si>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</si>
  <si>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</si>
  <si>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</si>
  <si>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</si>
  <si>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</si>
  <si>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</si>
  <si>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</si>
  <si>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</si>
  <si>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</si>
  <si>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</si>
  <si>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</si>
  <si>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</si>
  <si>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</si>
  <si>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</si>
  <si>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</si>
  <si>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</si>
  <si>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</si>
  <si>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</si>
  <si>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</si>
  <si>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</si>
  <si>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</si>
  <si>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</si>
  <si>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</si>
  <si>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</si>
  <si>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</si>
  <si>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</si>
  <si>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</si>
  <si>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</si>
  <si>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</si>
  <si>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</si>
  <si>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</si>
  <si>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</si>
  <si>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</si>
  <si>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</si>
  <si>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</si>
  <si>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</si>
  <si>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</si>
  <si>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</si>
  <si>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</si>
  <si>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</si>
  <si>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</si>
  <si>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</si>
  <si>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</si>
  <si>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</si>
  <si>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</si>
  <si>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</si>
  <si>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</si>
  <si>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</si>
  <si>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</si>
  <si>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</si>
  <si>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</si>
  <si>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</si>
  <si>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</si>
  <si>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</si>
  <si>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</si>
  <si>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</si>
  <si>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</si>
  <si>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</si>
  <si>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</si>
  <si>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</si>
  <si>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</si>
  <si>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</si>
  <si>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</si>
  <si>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</si>
  <si>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</si>
  <si>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</si>
  <si>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</si>
  <si>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</si>
  <si>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</si>
  <si>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</si>
  <si>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</si>
  <si>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</si>
  <si>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</si>
  <si>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</si>
  <si>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</si>
  <si>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</si>
  <si>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</si>
  <si>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</si>
  <si>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</si>
  <si>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</si>
  <si>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</si>
  <si>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</si>
  <si>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</si>
  <si>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</si>
  <si>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</si>
  <si>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</si>
  <si>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</si>
  <si>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</si>
  <si>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</si>
  <si>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</si>
  <si>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</si>
  <si>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</si>
  <si>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</si>
  <si>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</si>
  <si>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</si>
  <si>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</si>
  <si>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</si>
  <si>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</si>
  <si>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</si>
  <si>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</si>
  <si>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</si>
  <si>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</si>
  <si>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</si>
  <si>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</si>
  <si>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</si>
  <si>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</si>
  <si>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</si>
  <si>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</si>
  <si>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</si>
  <si>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</si>
  <si>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</si>
  <si>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</si>
  <si>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</si>
  <si>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</si>
  <si>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</si>
  <si>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</si>
  <si>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</si>
  <si>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</si>
  <si>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</si>
  <si>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</si>
  <si>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</si>
  <si>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</si>
  <si>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</si>
  <si>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</si>
  <si>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</si>
  <si>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</si>
  <si>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</si>
  <si>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</si>
  <si>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</si>
  <si>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</si>
  <si>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</si>
  <si>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</si>
  <si>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</si>
  <si>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</si>
  <si>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</si>
  <si>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</si>
  <si>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</si>
  <si>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</si>
  <si>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</si>
  <si>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</si>
  <si>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</si>
  <si>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</si>
  <si>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</si>
  <si>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</si>
  <si>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</si>
  <si>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</si>
  <si>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</si>
  <si>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</si>
  <si>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</si>
  <si>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</si>
  <si>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</si>
  <si>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</si>
  <si>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</si>
  <si>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</si>
  <si>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</si>
  <si>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</si>
  <si>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</si>
  <si>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</si>
  <si>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</si>
  <si>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</si>
  <si>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</si>
  <si>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</si>
  <si>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</si>
  <si>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</si>
  <si>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</si>
  <si>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</si>
  <si>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</si>
  <si>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</si>
  <si>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</si>
  <si>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</si>
  <si>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</si>
  <si>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</si>
  <si>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</si>
  <si>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</si>
  <si>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</si>
  <si>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</si>
  <si>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</si>
  <si>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</si>
  <si>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</si>
  <si>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</si>
  <si>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</si>
  <si>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</si>
  <si>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</si>
  <si>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</si>
  <si>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</si>
  <si>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</si>
  <si>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</si>
  <si>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</si>
  <si>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</si>
  <si>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</si>
  <si>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</si>
  <si>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</si>
  <si>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</si>
  <si>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</si>
  <si>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</si>
  <si>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</si>
  <si>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</si>
  <si>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</si>
  <si>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</si>
  <si>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</si>
  <si>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</si>
  <si>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</si>
  <si>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</si>
  <si>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</si>
  <si>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</si>
  <si>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</si>
  <si>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</si>
  <si>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</si>
  <si>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</si>
  <si>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</si>
  <si>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</si>
  <si>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</si>
  <si>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</si>
  <si>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</si>
  <si>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</si>
  <si>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</si>
  <si>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</si>
  <si>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</si>
  <si>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</si>
  <si>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</si>
  <si>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</si>
  <si>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</si>
  <si>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</si>
  <si>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</si>
  <si>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</si>
  <si>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</si>
  <si>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</si>
  <si>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</si>
  <si>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</si>
  <si>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</si>
  <si>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</si>
  <si>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</si>
  <si>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</si>
  <si>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</si>
  <si>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</si>
  <si>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</si>
  <si>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</si>
  <si>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</si>
  <si>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</si>
  <si>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</si>
  <si>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</si>
  <si>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</si>
  <si>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</si>
  <si>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</si>
  <si>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</si>
  <si>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</si>
  <si>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</si>
  <si>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</si>
  <si>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</si>
  <si>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</si>
  <si>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</si>
  <si>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</si>
  <si>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</si>
  <si>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</si>
  <si>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</si>
  <si>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</si>
  <si>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</si>
  <si>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</si>
  <si>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</si>
  <si>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</si>
  <si>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</si>
  <si>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</si>
  <si>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</si>
  <si>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</si>
  <si>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</si>
  <si>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</si>
  <si>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</si>
  <si>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</si>
  <si>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</si>
  <si>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</si>
  <si>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</si>
  <si>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</si>
  <si>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</si>
  <si>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</si>
  <si>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</si>
  <si>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</si>
  <si>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</si>
  <si>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</si>
  <si>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</si>
  <si>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</si>
  <si>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</si>
  <si>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</si>
  <si>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</si>
  <si>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</si>
  <si>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</si>
  <si>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</si>
  <si>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</si>
  <si>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</si>
  <si>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</si>
  <si>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</si>
  <si>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</si>
  <si>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</si>
  <si>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</si>
  <si>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</si>
  <si>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</si>
  <si>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</si>
  <si>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</si>
  <si>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</si>
  <si>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</si>
  <si>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</si>
  <si>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</si>
  <si>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</si>
  <si>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</si>
  <si>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</si>
  <si>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</si>
  <si>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</si>
  <si>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</si>
  <si>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</si>
  <si>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</si>
  <si>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</si>
  <si>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</si>
  <si>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</si>
  <si>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</si>
  <si>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</si>
  <si>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</si>
  <si>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</si>
  <si>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</si>
  <si>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</si>
  <si>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</si>
  <si>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</si>
  <si>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</si>
  <si>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</si>
  <si>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</si>
  <si>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</si>
  <si>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</si>
  <si>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</si>
  <si>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</si>
  <si>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</si>
  <si>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</si>
  <si>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</si>
  <si>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</si>
  <si>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</si>
  <si>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</si>
  <si>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</si>
  <si>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</si>
  <si>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</si>
  <si>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</si>
  <si>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</si>
  <si>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</si>
  <si>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</si>
  <si>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</si>
  <si>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</si>
  <si>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</si>
  <si>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</si>
  <si>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</si>
  <si>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</si>
  <si>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</si>
  <si>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</si>
  <si>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</si>
  <si>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</si>
  <si>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</si>
  <si>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</si>
  <si>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</si>
  <si>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</si>
  <si>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</si>
  <si>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</si>
  <si>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</si>
  <si>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</si>
  <si>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</si>
  <si>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</si>
  <si>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</si>
  <si>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</si>
  <si>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</si>
  <si>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</si>
  <si>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</si>
  <si>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</si>
  <si>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</si>
  <si>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</si>
  <si>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</si>
  <si>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</si>
  <si>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</si>
  <si>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</si>
  <si>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</si>
  <si>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</si>
  <si>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</si>
  <si>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</si>
  <si>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</si>
  <si>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</si>
  <si>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</si>
  <si>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</si>
  <si>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</si>
  <si>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</si>
  <si>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</si>
  <si>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</si>
  <si>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</si>
  <si>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</si>
  <si>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</si>
  <si>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</si>
  <si>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</si>
  <si>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</si>
  <si>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</si>
  <si>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</si>
  <si>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</si>
  <si>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</si>
  <si>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</si>
  <si>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</si>
  <si>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</si>
  <si>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</si>
  <si>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</si>
  <si>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</si>
  <si>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</si>
  <si>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</si>
  <si>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</si>
  <si>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</si>
  <si>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</si>
  <si>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</si>
  <si>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</si>
  <si>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</si>
  <si>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</si>
  <si>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</si>
  <si>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</si>
  <si>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</si>
  <si>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</si>
  <si>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</si>
  <si>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</si>
  <si>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</si>
  <si>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</si>
  <si>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</si>
  <si>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</si>
  <si>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</si>
  <si>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</si>
  <si>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</si>
  <si>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</si>
  <si>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</si>
  <si>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</si>
  <si>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</si>
  <si>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</si>
  <si>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</si>
  <si>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</si>
  <si>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</si>
  <si>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</si>
  <si>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</si>
  <si>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</si>
  <si>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</si>
  <si>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</si>
  <si>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</si>
  <si>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</si>
  <si>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</si>
  <si>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</si>
  <si>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</si>
  <si>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</si>
  <si>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</si>
  <si>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</si>
  <si>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</si>
  <si>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</si>
  <si>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</si>
  <si>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</si>
  <si>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</si>
  <si>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</si>
  <si>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</si>
  <si>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</si>
  <si>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</si>
  <si>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</si>
  <si>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</si>
  <si>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</si>
  <si>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</si>
  <si>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</si>
  <si>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</si>
  <si>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</si>
  <si>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</si>
  <si>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</si>
  <si>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</si>
  <si>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</si>
  <si>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</si>
  <si>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</si>
  <si>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</si>
  <si>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</si>
  <si>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</si>
  <si>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</si>
  <si>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</si>
  <si>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</si>
  <si>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</si>
  <si>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</si>
  <si>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</si>
  <si>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</si>
  <si>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</si>
  <si>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</si>
  <si>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</si>
  <si>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</si>
  <si>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</si>
  <si>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</si>
  <si>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</si>
  <si>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</si>
  <si>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</si>
  <si>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</si>
  <si>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</si>
  <si>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</si>
  <si>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</si>
  <si>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</si>
  <si>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</si>
  <si>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</si>
  <si>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</si>
  <si>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</si>
  <si>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</si>
  <si>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</si>
  <si>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</si>
  <si>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</si>
  <si>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</si>
  <si>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</si>
  <si>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</si>
  <si>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</si>
  <si>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</si>
  <si>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</si>
  <si>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</si>
  <si>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</si>
  <si>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</si>
  <si>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</si>
  <si>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</si>
  <si>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</si>
  <si>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</si>
  <si>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</si>
  <si>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</si>
  <si>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</si>
  <si>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</si>
  <si>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</si>
  <si>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</si>
  <si>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</si>
  <si>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</si>
  <si>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</si>
  <si>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</si>
  <si>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</si>
  <si>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</si>
  <si>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</si>
  <si>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</si>
  <si>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</si>
  <si>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</si>
  <si>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</si>
  <si>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</si>
  <si>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</si>
  <si>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</si>
  <si>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</si>
  <si>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</si>
  <si>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</si>
  <si>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</si>
  <si>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</si>
  <si>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</si>
  <si>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</si>
  <si>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</si>
  <si>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</si>
  <si>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</si>
  <si>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</si>
  <si>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</si>
  <si>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</si>
  <si>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</si>
  <si>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</si>
  <si>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</si>
  <si>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</si>
  <si>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</si>
  <si>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</si>
  <si>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</si>
  <si>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</si>
  <si>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</si>
  <si>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</si>
  <si>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</si>
  <si>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</si>
  <si>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</si>
  <si>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</si>
  <si>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</si>
  <si>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</si>
  <si>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</si>
  <si>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</si>
  <si>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</si>
  <si>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</si>
  <si>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</si>
  <si>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</si>
  <si>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</si>
  <si>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</si>
  <si>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</si>
  <si>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</si>
  <si>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</si>
  <si>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</si>
  <si>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</si>
  <si>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</si>
  <si>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</si>
  <si>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</si>
  <si>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</si>
  <si>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</si>
  <si>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</si>
  <si>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</si>
  <si>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</si>
  <si>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</si>
  <si>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</si>
  <si>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</si>
  <si>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</si>
  <si>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</si>
  <si>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</si>
  <si>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</si>
  <si>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</si>
  <si>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</si>
  <si>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</si>
  <si>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</si>
  <si>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</si>
  <si>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</si>
  <si>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</si>
  <si>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</si>
  <si>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</si>
  <si>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</si>
  <si>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</si>
  <si>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</si>
  <si>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</si>
  <si>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</si>
  <si>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</si>
  <si>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</si>
  <si>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</si>
  <si>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</si>
  <si>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</si>
  <si>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</si>
  <si>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</si>
  <si>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</si>
  <si>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</si>
  <si>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</si>
  <si>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</si>
  <si>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</si>
  <si>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</si>
  <si>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</si>
  <si>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</si>
  <si>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</si>
  <si>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</si>
  <si>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</si>
  <si>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</si>
  <si>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</si>
  <si>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</si>
  <si>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</si>
  <si>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</si>
  <si>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</si>
  <si>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</si>
  <si>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</si>
  <si>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</si>
  <si>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</si>
  <si>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</si>
  <si>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</si>
  <si>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</si>
  <si>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</si>
  <si>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</si>
  <si>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</si>
  <si>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</si>
  <si>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</si>
  <si>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</si>
  <si>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</si>
  <si>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</si>
  <si>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</si>
  <si>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</si>
  <si>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</si>
  <si>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</si>
  <si>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</si>
  <si>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</si>
  <si>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</si>
  <si>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</si>
  <si>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</si>
  <si>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</si>
  <si>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</si>
  <si>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</si>
  <si>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</si>
  <si>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</si>
  <si>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</si>
  <si>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</si>
  <si>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</si>
  <si>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</si>
  <si>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</si>
  <si>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</si>
  <si>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</si>
  <si>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</si>
  <si>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</si>
  <si>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</si>
  <si>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</si>
  <si>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</si>
  <si>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</si>
  <si>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</si>
  <si>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</si>
  <si>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</si>
  <si>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</si>
  <si>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</si>
  <si>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</si>
  <si>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</si>
  <si>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</si>
  <si>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</si>
  <si>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</si>
  <si>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</si>
  <si>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</si>
  <si>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</si>
  <si>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</si>
  <si>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</si>
  <si>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</si>
  <si>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</si>
  <si>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</si>
  <si>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</si>
  <si>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</si>
  <si>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</si>
  <si>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</si>
  <si>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</si>
  <si>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</si>
  <si>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</si>
  <si>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</si>
  <si>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</si>
  <si>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</si>
  <si>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</si>
  <si>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</si>
  <si>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</si>
  <si>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</si>
  <si>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</si>
  <si>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</si>
  <si>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</si>
  <si>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</si>
  <si>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</si>
  <si>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</si>
  <si>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</si>
  <si>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</si>
  <si>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</si>
  <si>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</si>
  <si>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</si>
  <si>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</si>
  <si>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</si>
  <si>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</si>
  <si>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</si>
  <si>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</si>
  <si>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</si>
  <si>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</si>
  <si>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</si>
  <si>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</si>
  <si>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</si>
  <si>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</si>
  <si>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</si>
  <si>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</si>
  <si>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</si>
  <si>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</si>
  <si>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</si>
  <si>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</si>
  <si>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</si>
  <si>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</si>
  <si>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</si>
  <si>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</si>
  <si>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</si>
  <si>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</si>
  <si>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</si>
  <si>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</si>
  <si>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</si>
  <si>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</si>
  <si>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</si>
  <si>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</si>
  <si>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</si>
  <si>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</si>
  <si>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</si>
  <si>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</si>
  <si>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</si>
  <si>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</si>
  <si>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</si>
  <si>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</si>
  <si>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</si>
  <si>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</si>
  <si>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</si>
  <si>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</si>
  <si>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</si>
  <si>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</si>
  <si>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</si>
  <si>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</si>
  <si>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</si>
  <si>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</si>
  <si>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</si>
  <si>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</si>
  <si>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</si>
  <si>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</si>
  <si>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</si>
  <si>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</si>
  <si>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</si>
  <si>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</si>
  <si>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</si>
  <si>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</si>
  <si>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</si>
  <si>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</si>
  <si>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</si>
  <si>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</si>
  <si>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</si>
  <si>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</si>
  <si>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</si>
  <si>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</si>
  <si>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</si>
  <si>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</si>
  <si>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</si>
  <si>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</si>
  <si>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</si>
  <si>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</si>
  <si>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</si>
  <si>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</si>
  <si>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</si>
  <si>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</si>
  <si>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</si>
  <si>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</si>
  <si>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</si>
  <si>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</si>
  <si>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</si>
  <si>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</si>
  <si>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</si>
  <si>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</si>
  <si>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</si>
  <si>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</si>
  <si>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</si>
  <si>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</si>
  <si>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</si>
  <si>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</si>
  <si>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</si>
  <si>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</si>
  <si>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</si>
  <si>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</si>
  <si>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</si>
  <si>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</si>
  <si>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</si>
  <si>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</si>
  <si>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</si>
  <si>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</si>
  <si>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</si>
  <si>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</si>
  <si>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</si>
  <si>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</si>
  <si>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</si>
  <si>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</si>
  <si>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</si>
  <si>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</si>
  <si>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</si>
  <si>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</si>
  <si>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</si>
  <si>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</si>
  <si>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</si>
  <si>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</si>
  <si>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</si>
  <si>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</si>
  <si>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</si>
  <si>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</si>
  <si>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</si>
  <si>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</si>
  <si>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</si>
  <si>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</si>
  <si>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</si>
  <si>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</si>
  <si>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</si>
  <si>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</si>
  <si>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</si>
  <si>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</si>
  <si>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</si>
  <si>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</si>
  <si>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</si>
  <si>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</si>
  <si>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</si>
  <si>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</si>
  <si>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</si>
  <si>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</si>
  <si>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</si>
  <si>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</si>
  <si>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</si>
  <si>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</si>
  <si>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</si>
  <si>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</si>
  <si>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</si>
  <si>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</si>
  <si>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</si>
  <si>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</si>
  <si>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</si>
  <si>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</si>
  <si>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</si>
  <si>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</si>
  <si>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</si>
  <si>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</si>
  <si>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</si>
  <si>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</si>
  <si>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</si>
  <si>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</si>
  <si>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</si>
  <si>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</si>
  <si>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</si>
  <si>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</si>
  <si>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</si>
  <si>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</si>
  <si>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</si>
  <si>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</si>
  <si>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</si>
  <si>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</si>
  <si>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</si>
  <si>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</si>
  <si>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</si>
  <si>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</si>
  <si>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</si>
  <si>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</si>
  <si>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</si>
  <si>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</si>
  <si>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</si>
  <si>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</si>
  <si>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</si>
  <si>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</si>
  <si>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</si>
  <si>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</si>
  <si>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</si>
  <si>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</si>
  <si>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</si>
  <si>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</si>
  <si>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</si>
  <si>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</si>
  <si>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</si>
  <si>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</si>
  <si>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</si>
  <si>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</si>
  <si>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</si>
  <si>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</si>
  <si>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</si>
  <si>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</si>
  <si>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</si>
  <si>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</si>
  <si>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</si>
  <si>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</si>
  <si>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</si>
  <si>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</si>
  <si>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</si>
  <si>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</si>
  <si>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</si>
  <si>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</si>
  <si>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</si>
  <si>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</si>
  <si>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</si>
  <si>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</si>
  <si>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</si>
  <si>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</si>
  <si>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</si>
  <si>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</si>
  <si>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</si>
  <si>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</si>
  <si>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</si>
  <si>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</si>
  <si>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</si>
  <si>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</si>
  <si>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</si>
  <si>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</si>
  <si>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</si>
  <si>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</si>
  <si>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</si>
  <si>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</si>
  <si>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</si>
  <si>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</si>
  <si>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</si>
  <si>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</si>
  <si>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</si>
  <si>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</si>
  <si>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</si>
  <si>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</si>
  <si>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</si>
  <si>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</si>
  <si>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</si>
  <si>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</si>
  <si>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</si>
  <si>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</si>
  <si>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</si>
  <si>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</si>
  <si>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</si>
  <si>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</si>
  <si>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</si>
  <si>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</si>
  <si>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</si>
  <si>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</si>
  <si>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</si>
  <si>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</si>
  <si>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</si>
  <si>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</si>
  <si>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</si>
  <si>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</si>
  <si>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</si>
  <si>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</si>
  <si>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</si>
  <si>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</si>
  <si>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</si>
  <si>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</si>
  <si>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</si>
  <si>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</si>
  <si>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</si>
  <si>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</si>
  <si>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</si>
  <si>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</si>
  <si>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</si>
  <si>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</si>
  <si>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</si>
  <si>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</si>
  <si>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</si>
  <si>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</si>
  <si>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</si>
  <si>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</si>
  <si>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</si>
  <si>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</si>
  <si>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</si>
  <si>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</si>
  <si>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</si>
  <si>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</si>
  <si>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</si>
  <si>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</si>
  <si>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</si>
  <si>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</si>
  <si>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</si>
  <si>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</si>
  <si>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</si>
  <si>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</si>
  <si>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</si>
  <si>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</si>
  <si>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</si>
  <si>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</si>
  <si>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</si>
  <si>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</si>
  <si>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</si>
  <si>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</si>
  <si>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</si>
  <si>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</si>
  <si>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</si>
  <si>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</si>
  <si>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</si>
  <si>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</si>
  <si>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</si>
  <si>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</si>
  <si>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</si>
  <si>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</si>
  <si>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</si>
  <si>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</si>
  <si>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</si>
  <si>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</si>
  <si>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</si>
  <si>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</si>
  <si>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</si>
  <si>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</si>
  <si>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</si>
  <si>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</si>
  <si>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</si>
  <si>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</si>
  <si>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</si>
  <si>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</si>
  <si>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</si>
  <si>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</si>
  <si>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</si>
  <si>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</si>
  <si>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</si>
  <si>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</si>
  <si>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</si>
  <si>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</si>
  <si>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</si>
  <si>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</si>
  <si>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</si>
  <si>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</si>
  <si>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</si>
  <si>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</si>
  <si>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</si>
  <si>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</si>
  <si>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</si>
  <si>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</si>
  <si>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</si>
  <si>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</si>
  <si>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</si>
  <si>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</si>
  <si>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</si>
  <si>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</si>
  <si>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</si>
  <si>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</si>
  <si>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</si>
  <si>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</si>
  <si>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</si>
  <si>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</si>
  <si>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</si>
  <si>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</si>
  <si>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</si>
  <si>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</si>
  <si>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</si>
  <si>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</si>
  <si>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</si>
  <si>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</si>
  <si>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</si>
  <si>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</si>
  <si>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</si>
  <si>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</si>
  <si>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</si>
  <si>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</si>
  <si>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</si>
  <si>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</si>
  <si>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</si>
  <si>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</si>
  <si>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</si>
  <si>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</si>
  <si>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</si>
  <si>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</si>
  <si>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</si>
  <si>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</si>
  <si>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</si>
  <si>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</si>
  <si>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</si>
  <si>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</si>
  <si>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</si>
  <si>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</si>
  <si>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</si>
  <si>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</si>
  <si>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</si>
  <si>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</si>
  <si>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</si>
  <si>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</si>
  <si>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</si>
  <si>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</si>
  <si>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</si>
  <si>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</si>
  <si>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</si>
  <si>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</si>
  <si>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</si>
  <si>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</si>
  <si>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</si>
  <si>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</si>
  <si>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</si>
  <si>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</si>
  <si>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</si>
  <si>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</si>
  <si>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</si>
  <si>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</si>
  <si>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</si>
  <si>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</si>
  <si>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</si>
  <si>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</si>
  <si>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</si>
  <si>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</si>
  <si>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</si>
  <si>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</si>
  <si>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</si>
  <si>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</si>
  <si>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</si>
  <si>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</si>
  <si>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</si>
  <si>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</si>
  <si>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</si>
  <si>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</si>
  <si>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</si>
  <si>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</si>
  <si>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</si>
  <si>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</si>
  <si>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</si>
  <si>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</si>
  <si>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</si>
  <si>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</si>
  <si>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</si>
  <si>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</si>
  <si>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</si>
  <si>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</si>
  <si>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</si>
  <si>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</si>
  <si>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</si>
  <si>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</si>
  <si>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</si>
  <si>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</si>
  <si>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</si>
  <si>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</si>
  <si>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</si>
  <si>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</si>
  <si>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</si>
  <si>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</si>
  <si>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</si>
  <si>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</si>
  <si>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</si>
  <si>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</si>
  <si>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</si>
  <si>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</si>
  <si>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</si>
  <si>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</si>
  <si>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</si>
  <si>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</si>
  <si>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</si>
  <si>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</si>
  <si>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</si>
  <si>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</si>
  <si>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</si>
  <si>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</si>
  <si>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</si>
  <si>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</si>
  <si>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</si>
  <si>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</si>
  <si>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</si>
  <si>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</si>
  <si>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</si>
  <si>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</si>
  <si>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</si>
  <si>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</si>
  <si>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</si>
  <si>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</si>
  <si>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</si>
  <si>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</si>
  <si>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</si>
  <si>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</si>
  <si>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</si>
  <si>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</si>
  <si>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</si>
  <si>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</si>
  <si>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</si>
  <si>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</si>
  <si>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</si>
  <si>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</si>
  <si>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</si>
  <si>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</si>
  <si>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</si>
  <si>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</si>
  <si>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</si>
  <si>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</si>
  <si>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</si>
  <si>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</si>
  <si>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</si>
  <si>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</si>
  <si>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</si>
  <si>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</si>
  <si>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</si>
  <si>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</si>
  <si>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</si>
  <si>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</si>
  <si>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</si>
  <si>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</si>
  <si>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</si>
  <si>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</si>
  <si>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</si>
  <si>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</si>
  <si>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</si>
  <si>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</si>
  <si>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</si>
  <si>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</si>
  <si>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</si>
  <si>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</si>
  <si>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</si>
  <si>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</si>
  <si>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</si>
  <si>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</si>
  <si>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</si>
  <si>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</si>
  <si>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</si>
  <si>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</si>
  <si>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</si>
  <si>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</si>
  <si>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</si>
  <si>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</si>
  <si>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</si>
  <si>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</si>
  <si>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</si>
  <si>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</si>
  <si>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</si>
  <si>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</si>
  <si>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</si>
  <si>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</si>
  <si>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</si>
  <si>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</si>
  <si>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</si>
  <si>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</si>
  <si>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</si>
  <si>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</si>
  <si>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</si>
  <si>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</si>
  <si>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</si>
  <si>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</si>
  <si>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</si>
  <si>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</si>
  <si>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</si>
  <si>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</si>
  <si>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</si>
  <si>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</si>
  <si>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</si>
  <si>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</si>
  <si>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</si>
  <si>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</si>
  <si>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</si>
  <si>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</si>
  <si>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</si>
  <si>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</si>
  <si>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</si>
  <si>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</si>
  <si>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</si>
  <si>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</si>
  <si>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</si>
  <si>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</si>
  <si>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</si>
  <si>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</si>
  <si>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</si>
  <si>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</si>
  <si>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</si>
  <si>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</si>
  <si>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</si>
  <si>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</si>
  <si>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</si>
  <si>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</si>
  <si>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</si>
  <si>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</si>
  <si>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</si>
  <si>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</si>
  <si>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</si>
  <si>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</si>
  <si>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</si>
  <si>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</si>
  <si>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</si>
  <si>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</si>
  <si>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</si>
  <si>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</si>
  <si>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</si>
  <si>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</si>
  <si>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</si>
  <si>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</si>
  <si>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</si>
  <si>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</si>
  <si>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</si>
  <si>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</si>
  <si>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</si>
  <si>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</si>
  <si>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</si>
  <si>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</si>
  <si>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</si>
  <si>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</si>
  <si>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</si>
  <si>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</si>
  <si>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</si>
  <si>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</si>
  <si>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</si>
  <si>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</si>
  <si>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</si>
  <si>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</si>
  <si>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</si>
  <si>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</si>
  <si>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</si>
  <si>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</si>
  <si>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</si>
  <si>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</si>
  <si>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</si>
  <si>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</si>
  <si>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</si>
  <si>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</si>
  <si>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</si>
  <si>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</si>
  <si>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</si>
  <si>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</si>
  <si>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</si>
  <si>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</si>
  <si>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</si>
  <si>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</si>
  <si>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</si>
  <si>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</si>
  <si>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</si>
  <si>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</si>
  <si>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</si>
  <si>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</si>
  <si>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</si>
  <si>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</si>
  <si>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</si>
  <si>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</si>
  <si>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</si>
  <si>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</si>
  <si>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</si>
  <si>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</si>
  <si>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</si>
  <si>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</si>
  <si>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</si>
  <si>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</si>
  <si>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</si>
  <si>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</si>
  <si>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</si>
  <si>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</si>
  <si>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</si>
  <si>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</si>
  <si>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</si>
  <si>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</si>
  <si>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</si>
  <si>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</si>
  <si>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</si>
  <si>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</si>
  <si>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</si>
  <si>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</si>
  <si>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</si>
  <si>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</si>
  <si>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</si>
  <si>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</si>
  <si>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</si>
  <si>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</si>
  <si>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</si>
  <si>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</si>
  <si>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</si>
  <si>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</si>
  <si>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</si>
  <si>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</si>
  <si>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</si>
  <si>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</si>
  <si>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</si>
  <si>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</si>
  <si>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</si>
  <si>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</si>
  <si>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</si>
  <si>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</si>
  <si>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</si>
  <si>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</si>
  <si>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</si>
  <si>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</si>
  <si>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</si>
  <si>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</si>
  <si>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</si>
  <si>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</si>
  <si>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</si>
  <si>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</si>
  <si>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</si>
  <si>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</si>
  <si>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</si>
  <si>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</si>
  <si>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</si>
  <si>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</si>
  <si>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</si>
  <si>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</si>
  <si>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</si>
  <si>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</si>
  <si>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</si>
  <si>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</si>
  <si>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</si>
  <si>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</si>
  <si>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</si>
  <si>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</si>
  <si>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</si>
  <si>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</si>
  <si>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</si>
  <si>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</si>
  <si>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</si>
  <si>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</si>
  <si>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</si>
  <si>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</si>
  <si>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</si>
  <si>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</si>
  <si>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</si>
  <si>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</si>
  <si>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</si>
  <si>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</si>
  <si>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</si>
  <si>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</si>
  <si>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</si>
  <si>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</si>
  <si>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</si>
  <si>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</si>
  <si>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</si>
  <si>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</si>
  <si>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</si>
  <si>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</si>
  <si>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</si>
  <si>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</si>
  <si>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</si>
  <si>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</si>
  <si>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</si>
  <si>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</si>
  <si>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</si>
  <si>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</si>
  <si>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</si>
  <si>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</si>
  <si>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</si>
  <si>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</si>
  <si>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</si>
  <si>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</si>
  <si>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</si>
  <si>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</si>
  <si>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</si>
  <si>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</si>
  <si>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</si>
  <si>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</si>
  <si>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</si>
  <si>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</si>
  <si>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</si>
  <si>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</si>
  <si>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</si>
  <si>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</si>
  <si>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</si>
  <si>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</si>
  <si>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</si>
  <si>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</si>
  <si>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</si>
  <si>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</si>
  <si>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</si>
  <si>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</si>
  <si>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</si>
  <si>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</si>
  <si>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</si>
  <si>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</si>
  <si>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</si>
  <si>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</si>
  <si>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</si>
  <si>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</si>
  <si>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</si>
  <si>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</si>
  <si>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</si>
  <si>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</si>
  <si>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</si>
  <si>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</si>
  <si>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</si>
  <si>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</si>
  <si>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</si>
  <si>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</si>
  <si>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</si>
  <si>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</si>
  <si>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</si>
  <si>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</si>
  <si>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</si>
  <si>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</si>
  <si>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</si>
  <si>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</si>
  <si>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</si>
  <si>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</si>
  <si>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</si>
  <si>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</si>
  <si>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</si>
  <si>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</si>
  <si>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</si>
  <si>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</si>
  <si>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</si>
  <si>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</si>
  <si>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</si>
  <si>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</si>
  <si>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</si>
  <si>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</si>
  <si>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</si>
  <si>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</si>
  <si>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</si>
  <si>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</si>
  <si>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</si>
  <si>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</si>
  <si>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</si>
  <si>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</si>
  <si>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</si>
  <si>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</si>
  <si>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</si>
  <si>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</si>
  <si>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</si>
  <si>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</si>
  <si>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</si>
  <si>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</si>
  <si>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</si>
  <si>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</si>
  <si>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</si>
  <si>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</si>
  <si>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</si>
  <si>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</si>
  <si>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</si>
  <si>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</si>
  <si>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</si>
  <si>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</si>
  <si>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</si>
  <si>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</si>
  <si>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</si>
  <si>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</si>
  <si>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</si>
  <si>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</si>
  <si>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</si>
  <si>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</si>
  <si>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</si>
  <si>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</si>
  <si>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</si>
  <si>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</si>
  <si>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</si>
  <si>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</si>
  <si>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</si>
  <si>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</si>
  <si>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</si>
  <si>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</si>
  <si>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</si>
  <si>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</si>
  <si>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</si>
  <si>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</si>
  <si>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</si>
  <si>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</si>
  <si>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</si>
  <si>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</si>
  <si>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</si>
  <si>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</si>
  <si>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</si>
  <si>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</si>
  <si>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</si>
  <si>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</si>
  <si>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</si>
  <si>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</si>
  <si>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</si>
  <si>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</si>
  <si>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</si>
  <si>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</si>
  <si>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</si>
  <si>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</si>
  <si>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</si>
  <si>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</si>
  <si>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</si>
  <si>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</si>
  <si>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</si>
  <si>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</si>
  <si>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</si>
  <si>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</si>
  <si>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</si>
  <si>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</si>
  <si>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</si>
  <si>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</si>
  <si>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</si>
  <si>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</si>
  <si>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</si>
  <si>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</si>
  <si>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</si>
  <si>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</si>
  <si>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</si>
  <si>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</si>
  <si>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</si>
  <si>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</si>
  <si>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</si>
  <si>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</si>
  <si>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</si>
  <si>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</si>
  <si>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</si>
  <si>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</si>
  <si>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</si>
  <si>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</si>
  <si>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</si>
  <si>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</si>
  <si>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</si>
  <si>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</si>
  <si>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</si>
  <si>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</si>
  <si>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</si>
  <si>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</si>
  <si>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</si>
  <si>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</si>
  <si>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</si>
  <si>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</si>
  <si>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</si>
  <si>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</si>
  <si>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</si>
  <si>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</si>
  <si>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</si>
  <si>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</si>
  <si>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</si>
  <si>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</si>
  <si>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</si>
  <si>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</si>
  <si>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</si>
  <si>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</si>
  <si>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</si>
  <si>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</si>
  <si>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</si>
  <si>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</si>
  <si>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</si>
  <si>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</si>
  <si>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</si>
  <si>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</si>
  <si>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</si>
  <si>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</si>
  <si>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</si>
  <si>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</si>
  <si>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</si>
  <si>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</si>
  <si>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</si>
  <si>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</si>
  <si>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</si>
  <si>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</si>
  <si>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</si>
  <si>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</si>
  <si>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</si>
  <si>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</si>
  <si>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</si>
  <si>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</si>
  <si>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</si>
  <si>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</si>
  <si>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</si>
  <si>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</si>
  <si>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</si>
  <si>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</si>
  <si>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</si>
  <si>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</si>
  <si>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</si>
  <si>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</si>
  <si>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</si>
  <si>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</si>
  <si>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</si>
  <si>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</si>
  <si>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</si>
  <si>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</si>
  <si>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</si>
  <si>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</si>
  <si>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</si>
  <si>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</si>
  <si>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</si>
  <si>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</si>
  <si>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</si>
  <si>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</si>
  <si>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</si>
  <si>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</si>
  <si>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</si>
  <si>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</si>
  <si>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</si>
  <si>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</si>
  <si>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</si>
  <si>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</si>
  <si>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</si>
  <si>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</si>
  <si>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</si>
  <si>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</si>
  <si>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</si>
  <si>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</si>
  <si>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</si>
  <si>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</si>
  <si>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</si>
  <si>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</si>
  <si>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</si>
  <si>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</si>
  <si>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</si>
  <si>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</si>
  <si>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</si>
  <si>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</si>
  <si>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</si>
  <si>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</si>
  <si>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</si>
  <si>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</si>
  <si>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</si>
  <si>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</si>
  <si>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</si>
  <si>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</si>
  <si>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</si>
  <si>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</si>
  <si>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</si>
  <si>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</si>
  <si>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</si>
  <si>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</si>
  <si>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</si>
  <si>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</si>
  <si>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</si>
  <si>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</si>
  <si>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</si>
  <si>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</si>
  <si>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</si>
  <si>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</si>
  <si>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</si>
  <si>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</si>
  <si>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</si>
  <si>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</si>
  <si>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</si>
  <si>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</si>
  <si>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</si>
  <si>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</si>
  <si>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</si>
  <si>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</si>
  <si>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</si>
  <si>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</si>
  <si>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</si>
  <si>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</si>
  <si>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</si>
  <si>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</si>
  <si>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</si>
  <si>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</si>
  <si>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</si>
  <si>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</si>
  <si>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</si>
  <si>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</si>
  <si>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</si>
  <si>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</si>
  <si>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</si>
  <si>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</si>
  <si>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</si>
  <si>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</si>
  <si>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</si>
  <si>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</si>
  <si>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</si>
  <si>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</si>
  <si>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</si>
  <si>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</si>
  <si>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</si>
  <si>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</si>
  <si>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</si>
  <si>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</si>
  <si>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</si>
  <si>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</si>
  <si>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</si>
  <si>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</si>
  <si>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</si>
  <si>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</si>
  <si>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</si>
  <si>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</si>
  <si>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</si>
  <si>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</si>
  <si>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</si>
  <si>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</si>
  <si>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</si>
  <si>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</si>
  <si>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</si>
  <si>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</si>
  <si>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</si>
  <si>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</si>
  <si>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</si>
  <si>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</si>
  <si>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</si>
  <si>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</si>
  <si>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</si>
  <si>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</si>
  <si>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</si>
  <si>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</si>
  <si>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</si>
  <si>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</si>
  <si>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</si>
  <si>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</si>
  <si>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</si>
  <si>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</si>
  <si>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</si>
  <si>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</si>
  <si>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</si>
  <si>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</si>
  <si>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</si>
  <si>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</si>
  <si>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</si>
  <si>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</si>
  <si>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</si>
  <si>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</si>
  <si>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</si>
  <si>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</si>
  <si>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</si>
  <si>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</si>
  <si>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</si>
  <si>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</si>
  <si>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</si>
  <si>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</si>
  <si>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</si>
  <si>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</si>
  <si>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</si>
  <si>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</si>
  <si>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</si>
  <si>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</si>
  <si>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</si>
  <si>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</si>
  <si>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</si>
  <si>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</si>
  <si>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</si>
  <si>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</si>
  <si>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</si>
  <si>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</si>
  <si>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</si>
  <si>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</si>
  <si>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</si>
  <si>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</si>
  <si>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</si>
  <si>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</si>
  <si>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</si>
  <si>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</si>
  <si>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</si>
  <si>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</si>
  <si>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</si>
  <si>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</si>
  <si>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</si>
  <si>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</si>
  <si>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</si>
  <si>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</si>
  <si>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</si>
  <si>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</si>
  <si>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</si>
  <si>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</si>
  <si>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</si>
  <si>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</si>
  <si>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</si>
  <si>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</si>
  <si>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</si>
  <si>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</si>
  <si>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</si>
  <si>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</si>
  <si>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</si>
  <si>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</si>
  <si>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</si>
  <si>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</si>
  <si>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</si>
  <si>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</si>
  <si>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</si>
  <si>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</si>
  <si>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</si>
  <si>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</si>
  <si>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</si>
  <si>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</si>
  <si>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</si>
  <si>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</si>
  <si>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</si>
  <si>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</si>
  <si>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</si>
  <si>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</si>
  <si>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</si>
  <si>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</si>
  <si>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</si>
  <si>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</si>
  <si>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</si>
  <si>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</si>
  <si>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</si>
  <si>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</si>
  <si>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</si>
  <si>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</si>
  <si>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</si>
  <si>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</si>
  <si>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</si>
  <si>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</si>
  <si>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</si>
  <si>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</si>
  <si>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</si>
  <si>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</si>
  <si>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</si>
  <si>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</si>
  <si>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</si>
  <si>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</si>
  <si>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</si>
  <si>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</si>
  <si>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</si>
  <si>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</si>
  <si>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</si>
  <si>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</si>
  <si>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</si>
  <si>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</si>
  <si>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</si>
  <si>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</si>
  <si>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</si>
  <si>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</si>
  <si>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</si>
  <si>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</si>
  <si>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</si>
  <si>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</si>
  <si>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</si>
  <si>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</si>
  <si>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</si>
  <si>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</si>
  <si>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</si>
  <si>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INVITACIÓN A MANIFESTACIÓN DE INTERÉS No. 2021-70-10001731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</si>
</sst>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2" t="s">
        <v>2653</v>
      </c>
      <c r="D2" s="223"/>
      <c r="E2" s="223"/>
      <c r="F2" s="223"/>
      <c r="G2" s="223"/>
      <c r="H2" s="223"/>
      <c r="I2" s="223"/>
      <c r="J2" s="223"/>
      <c r="K2" s="223"/>
      <c r="L2" s="243" t="s">
        <v>2640</v>
      </c>
      <c r="M2" s="243"/>
      <c r="N2" s="248" t="s">
        <v>2641</v>
      </c>
      <c r="O2" s="249"/>
    </row>
    <row r="3" spans="1:20" ht="33" customHeight="1" x14ac:dyDescent="0.25">
      <c r="A3" s="9"/>
      <c r="B3" s="8"/>
      <c r="C3" s="224"/>
      <c r="D3" s="225"/>
      <c r="E3" s="225"/>
      <c r="F3" s="225"/>
      <c r="G3" s="225"/>
      <c r="H3" s="225"/>
      <c r="I3" s="225"/>
      <c r="J3" s="225"/>
      <c r="K3" s="225"/>
      <c r="L3" s="250" t="s">
        <v>1</v>
      </c>
      <c r="M3" s="250"/>
      <c r="N3" s="250" t="s">
        <v>2642</v>
      </c>
      <c r="O3" s="252"/>
    </row>
    <row r="4" spans="1:20" ht="24.75" customHeight="1" thickBot="1" x14ac:dyDescent="0.3">
      <c r="A4" s="10"/>
      <c r="B4" s="12"/>
      <c r="C4" s="226"/>
      <c r="D4" s="227"/>
      <c r="E4" s="227"/>
      <c r="F4" s="227"/>
      <c r="G4" s="227"/>
      <c r="H4" s="227"/>
      <c r="I4" s="227"/>
      <c r="J4" s="227"/>
      <c r="K4" s="227"/>
      <c r="L4" s="253" t="s">
        <v>0</v>
      </c>
      <c r="M4" s="253"/>
      <c r="N4" s="253"/>
      <c r="O4" s="25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2638</v>
      </c>
      <c r="B6" s="209"/>
      <c r="C6" s="209"/>
      <c r="D6" s="209"/>
      <c r="E6" s="209"/>
      <c r="F6" s="209"/>
      <c r="G6" s="209"/>
      <c r="H6" s="209"/>
      <c r="I6" s="209"/>
      <c r="J6" s="209"/>
      <c r="K6" s="209"/>
      <c r="L6" s="209"/>
      <c r="M6" s="209"/>
      <c r="N6" s="209"/>
      <c r="O6" s="21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44" t="str">
        <f>HYPERLINK("#MI_Oferente_Singular!A114","CAPACIDAD RESIDUAL")</f>
        <v>CAPACIDAD RESIDUAL</v>
      </c>
      <c r="F8" s="245"/>
      <c r="G8" s="24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44" t="str">
        <f>HYPERLINK("#MI_Oferente_Singular!A162","TALENTO HUMANO")</f>
        <v>TALENTO HUMANO</v>
      </c>
      <c r="F9" s="245"/>
      <c r="G9" s="24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44" t="str">
        <f>HYPERLINK("#MI_Oferente_Singular!F162","INFRAESTRUCTURA")</f>
        <v>INFRAESTRUCTURA</v>
      </c>
      <c r="F10" s="245"/>
      <c r="G10" s="24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t="s">
        <v>2721</v>
      </c>
      <c r="D15" s="35"/>
      <c r="E15" s="35"/>
      <c r="F15" s="5"/>
      <c r="G15" s="32" t="s">
        <v>1168</v>
      </c>
      <c r="H15" s="103" t="s">
        <v>453</v>
      </c>
      <c r="I15" s="32" t="s">
        <v>2624</v>
      </c>
      <c r="J15" s="108" t="s">
        <v>2626</v>
      </c>
      <c r="L15" s="228" t="s">
        <v>8</v>
      </c>
      <c r="M15" s="228"/>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7"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247"/>
      <c r="I20" s="138" t="s">
        <v>453</v>
      </c>
      <c r="J20" s="139" t="s">
        <v>963</v>
      </c>
      <c r="K20" s="140">
        <v>3085882606</v>
      </c>
      <c r="L20" s="141"/>
      <c r="M20" s="141">
        <v>44561</v>
      </c>
      <c r="N20" s="124">
        <f>+(M20-L20)/30</f>
        <v>1485.3666666666666</v>
      </c>
      <c r="O20" s="127"/>
      <c r="U20" s="123"/>
      <c r="V20" s="105">
        <f ca="1">NOW()</f>
        <v>44193.943318287034</v>
      </c>
      <c r="W20" s="105">
        <f ca="1">NOW()</f>
        <v>44193.943318287034</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242" t="str">
        <f>VLOOKUP(B20,EAS!A2:B1439,2,0)</f>
        <v>FUNDACION EDUCATIVA ROBERTO VILLEGAS</v>
      </c>
      <c r="C38" s="242"/>
      <c r="D38" s="242"/>
      <c r="E38" s="242"/>
      <c r="F38" s="242"/>
      <c r="G38" s="5"/>
      <c r="H38" s="121"/>
      <c r="I38" s="251" t="s">
        <v>7</v>
      </c>
      <c r="J38" s="251"/>
      <c r="K38" s="251"/>
      <c r="L38" s="251"/>
      <c r="M38" s="251"/>
      <c r="N38" s="251"/>
      <c r="O38" s="122"/>
    </row>
    <row r="39" spans="1:16" ht="42.95" customHeight="1" thickBot="1" x14ac:dyDescent="0.3">
      <c r="A39" s="10"/>
      <c r="B39" s="11"/>
      <c r="C39" s="11"/>
      <c r="D39" s="11"/>
      <c r="E39" s="11"/>
      <c r="F39" s="11"/>
      <c r="G39" s="11"/>
      <c r="H39" s="10"/>
      <c r="I39" s="237" t="s">
        <v>2720</v>
      </c>
      <c r="J39" s="237"/>
      <c r="K39" s="237"/>
      <c r="L39" s="237"/>
      <c r="M39" s="237"/>
      <c r="N39" s="237"/>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0"/>
      <c r="P41" s="76"/>
    </row>
    <row r="42" spans="1:16" ht="8.25" customHeight="1" thickBot="1" x14ac:dyDescent="0.3"/>
    <row r="43" spans="1:16" s="19" customFormat="1" ht="31.5" customHeight="1" thickBot="1" x14ac:dyDescent="0.3">
      <c r="A43" s="186" t="s">
        <v>4</v>
      </c>
      <c r="B43" s="187"/>
      <c r="C43" s="187"/>
      <c r="D43" s="187"/>
      <c r="E43" s="187"/>
      <c r="F43" s="187"/>
      <c r="G43" s="187"/>
      <c r="H43" s="187"/>
      <c r="I43" s="187"/>
      <c r="J43" s="187"/>
      <c r="K43" s="187"/>
      <c r="L43" s="187"/>
      <c r="M43" s="187"/>
      <c r="N43" s="187"/>
      <c r="O43" s="188"/>
      <c r="P43" s="76"/>
    </row>
    <row r="44" spans="1:16" ht="15" customHeight="1" x14ac:dyDescent="0.25">
      <c r="A44" s="189" t="s">
        <v>2654</v>
      </c>
      <c r="B44" s="190"/>
      <c r="C44" s="190"/>
      <c r="D44" s="190"/>
      <c r="E44" s="190"/>
      <c r="F44" s="190"/>
      <c r="G44" s="190"/>
      <c r="H44" s="190"/>
      <c r="I44" s="190"/>
      <c r="J44" s="190"/>
      <c r="K44" s="190"/>
      <c r="L44" s="190"/>
      <c r="M44" s="190"/>
      <c r="N44" s="190"/>
      <c r="O44" s="191"/>
    </row>
    <row r="45" spans="1:16" x14ac:dyDescent="0.25">
      <c r="A45" s="192"/>
      <c r="B45" s="193"/>
      <c r="C45" s="193"/>
      <c r="D45" s="193"/>
      <c r="E45" s="193"/>
      <c r="F45" s="193"/>
      <c r="G45" s="193"/>
      <c r="H45" s="193"/>
      <c r="I45" s="193"/>
      <c r="J45" s="193"/>
      <c r="K45" s="193"/>
      <c r="L45" s="193"/>
      <c r="M45" s="193"/>
      <c r="N45" s="193"/>
      <c r="O45" s="19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32</v>
      </c>
      <c r="D48" s="165" t="s">
        <v>2681</v>
      </c>
      <c r="E48" s="169">
        <v>42158</v>
      </c>
      <c r="F48" s="169">
        <v>42890</v>
      </c>
      <c r="G48" s="148">
        <f>IF(AND(E48&lt;&gt;"",F48&lt;&gt;""),((F48-E48)/30),"")</f>
        <v>24.4</v>
      </c>
      <c r="H48" s="171" t="s">
        <v>2691</v>
      </c>
      <c r="I48" s="172" t="s">
        <v>453</v>
      </c>
      <c r="J48" s="172" t="s">
        <v>980</v>
      </c>
      <c r="K48" s="113">
        <v>72000000</v>
      </c>
      <c r="L48" s="114" t="s">
        <v>1148</v>
      </c>
      <c r="M48" s="173">
        <f t="shared" ref="M48:M79" si="2">+IF(L48="No",1,IF(L48="Si","Ingrese %",""))</f>
        <v>1</v>
      </c>
      <c r="N48" s="114" t="s">
        <v>27</v>
      </c>
      <c r="O48" s="114" t="s">
        <v>26</v>
      </c>
      <c r="P48" s="78"/>
    </row>
    <row r="49" spans="1:16" s="6" customFormat="1" ht="24.75" customHeight="1" x14ac:dyDescent="0.25">
      <c r="A49" s="132">
        <v>2</v>
      </c>
      <c r="B49" s="165" t="s">
        <v>2677</v>
      </c>
      <c r="C49" s="114" t="s">
        <v>32</v>
      </c>
      <c r="D49" s="165" t="s">
        <v>2682</v>
      </c>
      <c r="E49" s="169">
        <v>41957</v>
      </c>
      <c r="F49" s="169">
        <v>42690</v>
      </c>
      <c r="G49" s="148">
        <f t="shared" ref="G49:G50" si="3">IF(AND(E49&lt;&gt;"",F49&lt;&gt;""),((F49-E49)/30),"")</f>
        <v>24.433333333333334</v>
      </c>
      <c r="H49" s="171" t="s">
        <v>2692</v>
      </c>
      <c r="I49" s="172" t="s">
        <v>1154</v>
      </c>
      <c r="J49" s="172" t="s">
        <v>706</v>
      </c>
      <c r="K49" s="66">
        <v>180000000</v>
      </c>
      <c r="L49" s="114" t="s">
        <v>1148</v>
      </c>
      <c r="M49" s="173">
        <f t="shared" si="2"/>
        <v>1</v>
      </c>
      <c r="N49" s="114" t="s">
        <v>27</v>
      </c>
      <c r="O49" s="114" t="s">
        <v>26</v>
      </c>
      <c r="P49" s="78"/>
    </row>
    <row r="50" spans="1:16" s="6" customFormat="1" ht="24.75" customHeight="1" x14ac:dyDescent="0.3">
      <c r="A50" s="132">
        <v>3</v>
      </c>
      <c r="B50" s="166" t="s">
        <v>2678</v>
      </c>
      <c r="C50" s="114" t="s">
        <v>32</v>
      </c>
      <c r="D50" s="165" t="s">
        <v>2683</v>
      </c>
      <c r="E50" s="169">
        <v>42354</v>
      </c>
      <c r="F50" s="169">
        <v>42724</v>
      </c>
      <c r="G50" s="148">
        <f t="shared" si="3"/>
        <v>12.333333333333334</v>
      </c>
      <c r="H50" s="171" t="s">
        <v>2693</v>
      </c>
      <c r="I50" s="172" t="s">
        <v>1154</v>
      </c>
      <c r="J50" s="172" t="s">
        <v>706</v>
      </c>
      <c r="K50" s="113">
        <v>29000000</v>
      </c>
      <c r="L50" s="114" t="s">
        <v>1148</v>
      </c>
      <c r="M50" s="173">
        <f t="shared" si="2"/>
        <v>1</v>
      </c>
      <c r="N50" s="114" t="s">
        <v>27</v>
      </c>
      <c r="O50" s="114" t="s">
        <v>26</v>
      </c>
      <c r="P50" s="78"/>
    </row>
    <row r="51" spans="1:16" s="6" customFormat="1" ht="24.75" customHeight="1" outlineLevel="1" x14ac:dyDescent="0.25">
      <c r="A51" s="132">
        <v>4</v>
      </c>
      <c r="B51" s="165" t="s">
        <v>2679</v>
      </c>
      <c r="C51" s="114" t="s">
        <v>32</v>
      </c>
      <c r="D51" s="165" t="s">
        <v>2684</v>
      </c>
      <c r="E51" s="169">
        <v>42771</v>
      </c>
      <c r="F51" s="169">
        <v>43828</v>
      </c>
      <c r="G51" s="148">
        <f t="shared" ref="G51:G107" si="4">IF(AND(E51&lt;&gt;"",F51&lt;&gt;""),((F51-E51)/30),"")</f>
        <v>35.233333333333334</v>
      </c>
      <c r="H51" s="171" t="s">
        <v>2694</v>
      </c>
      <c r="I51" s="174" t="s">
        <v>208</v>
      </c>
      <c r="J51" s="174" t="s">
        <v>210</v>
      </c>
      <c r="K51" s="175">
        <v>216000000</v>
      </c>
      <c r="L51" s="114" t="s">
        <v>1148</v>
      </c>
      <c r="M51" s="173">
        <f t="shared" si="2"/>
        <v>1</v>
      </c>
      <c r="N51" s="114" t="s">
        <v>27</v>
      </c>
      <c r="O51" s="114" t="s">
        <v>1148</v>
      </c>
      <c r="P51" s="78"/>
    </row>
    <row r="52" spans="1:16" s="7" customFormat="1" ht="24.75" customHeight="1" outlineLevel="1" x14ac:dyDescent="0.25">
      <c r="A52" s="133">
        <v>5</v>
      </c>
      <c r="B52" s="167" t="s">
        <v>2680</v>
      </c>
      <c r="C52" s="114" t="s">
        <v>32</v>
      </c>
      <c r="D52" s="165" t="s">
        <v>2685</v>
      </c>
      <c r="E52" s="169">
        <v>43050</v>
      </c>
      <c r="F52" s="169">
        <v>43464</v>
      </c>
      <c r="G52" s="148">
        <f t="shared" si="4"/>
        <v>13.8</v>
      </c>
      <c r="H52" s="171" t="s">
        <v>2695</v>
      </c>
      <c r="I52" s="174" t="s">
        <v>220</v>
      </c>
      <c r="J52" s="174" t="s">
        <v>487</v>
      </c>
      <c r="K52" s="175">
        <v>87000000</v>
      </c>
      <c r="L52" s="114" t="s">
        <v>1148</v>
      </c>
      <c r="M52" s="173">
        <f t="shared" si="2"/>
        <v>1</v>
      </c>
      <c r="N52" s="114" t="s">
        <v>27</v>
      </c>
      <c r="O52" s="114" t="s">
        <v>1148</v>
      </c>
      <c r="P52" s="79"/>
    </row>
    <row r="53" spans="1:16" s="7" customFormat="1" ht="24.75" customHeight="1" outlineLevel="1" thickBot="1" x14ac:dyDescent="0.3">
      <c r="A53" s="133">
        <v>6</v>
      </c>
      <c r="B53" s="167" t="s">
        <v>2680</v>
      </c>
      <c r="C53" s="114" t="s">
        <v>32</v>
      </c>
      <c r="D53" s="165" t="s">
        <v>2686</v>
      </c>
      <c r="E53" s="169">
        <v>43264</v>
      </c>
      <c r="F53" s="169">
        <v>43997</v>
      </c>
      <c r="G53" s="148">
        <f t="shared" si="4"/>
        <v>24.433333333333334</v>
      </c>
      <c r="H53" s="171" t="s">
        <v>2696</v>
      </c>
      <c r="I53" s="174" t="s">
        <v>220</v>
      </c>
      <c r="J53" s="174" t="s">
        <v>487</v>
      </c>
      <c r="K53" s="175">
        <v>100000000</v>
      </c>
      <c r="L53" s="114" t="s">
        <v>1148</v>
      </c>
      <c r="M53" s="173">
        <f t="shared" si="2"/>
        <v>1</v>
      </c>
      <c r="N53" s="114" t="s">
        <v>27</v>
      </c>
      <c r="O53" s="114" t="s">
        <v>1148</v>
      </c>
      <c r="P53" s="79"/>
    </row>
    <row r="54" spans="1:16" s="7" customFormat="1" ht="24.75" customHeight="1" outlineLevel="1" thickBot="1" x14ac:dyDescent="0.3">
      <c r="A54" s="133">
        <v>7</v>
      </c>
      <c r="B54" s="165" t="s">
        <v>2679</v>
      </c>
      <c r="C54" s="114" t="s">
        <v>32</v>
      </c>
      <c r="D54" s="165" t="s">
        <v>2687</v>
      </c>
      <c r="E54" s="169">
        <v>42840</v>
      </c>
      <c r="F54" s="170">
        <v>43148</v>
      </c>
      <c r="G54" s="148">
        <f t="shared" si="4"/>
        <v>10.266666666666667</v>
      </c>
      <c r="H54" s="176" t="s">
        <v>2697</v>
      </c>
      <c r="I54" s="174" t="s">
        <v>711</v>
      </c>
      <c r="J54" s="174" t="s">
        <v>713</v>
      </c>
      <c r="K54" s="175">
        <v>48000000</v>
      </c>
      <c r="L54" s="114" t="s">
        <v>1148</v>
      </c>
      <c r="M54" s="173">
        <f t="shared" si="2"/>
        <v>1</v>
      </c>
      <c r="N54" s="114" t="s">
        <v>27</v>
      </c>
      <c r="O54" s="114" t="s">
        <v>1148</v>
      </c>
      <c r="P54" s="79"/>
    </row>
    <row r="55" spans="1:16" s="7" customFormat="1" ht="24.75" customHeight="1" outlineLevel="1" thickBot="1" x14ac:dyDescent="0.3">
      <c r="A55" s="133">
        <v>8</v>
      </c>
      <c r="B55" s="165" t="s">
        <v>2679</v>
      </c>
      <c r="C55" s="114" t="s">
        <v>32</v>
      </c>
      <c r="D55" s="165" t="s">
        <v>2688</v>
      </c>
      <c r="E55" s="169">
        <v>43240</v>
      </c>
      <c r="F55" s="169">
        <v>43445</v>
      </c>
      <c r="G55" s="148">
        <f t="shared" si="4"/>
        <v>6.833333333333333</v>
      </c>
      <c r="H55" s="171" t="s">
        <v>2698</v>
      </c>
      <c r="I55" s="174" t="s">
        <v>163</v>
      </c>
      <c r="J55" s="174" t="s">
        <v>165</v>
      </c>
      <c r="K55" s="177">
        <v>40000000</v>
      </c>
      <c r="L55" s="114" t="s">
        <v>1148</v>
      </c>
      <c r="M55" s="173">
        <f t="shared" si="2"/>
        <v>1</v>
      </c>
      <c r="N55" s="114" t="s">
        <v>27</v>
      </c>
      <c r="O55" s="114" t="s">
        <v>1148</v>
      </c>
      <c r="P55" s="79"/>
    </row>
    <row r="56" spans="1:16" s="7" customFormat="1" ht="24.75" customHeight="1" outlineLevel="1" thickBot="1" x14ac:dyDescent="0.3">
      <c r="A56" s="133">
        <v>9</v>
      </c>
      <c r="B56" s="168" t="s">
        <v>2680</v>
      </c>
      <c r="C56" s="114" t="s">
        <v>32</v>
      </c>
      <c r="D56" s="165" t="s">
        <v>2689</v>
      </c>
      <c r="E56" s="169">
        <v>42891</v>
      </c>
      <c r="F56" s="169">
        <v>43258</v>
      </c>
      <c r="G56" s="148">
        <f t="shared" si="4"/>
        <v>12.233333333333333</v>
      </c>
      <c r="H56" s="171" t="s">
        <v>2699</v>
      </c>
      <c r="I56" s="174" t="s">
        <v>711</v>
      </c>
      <c r="J56" s="174" t="s">
        <v>719</v>
      </c>
      <c r="K56" s="177">
        <v>64000000</v>
      </c>
      <c r="L56" s="114" t="s">
        <v>1148</v>
      </c>
      <c r="M56" s="173">
        <f t="shared" si="2"/>
        <v>1</v>
      </c>
      <c r="N56" s="114" t="s">
        <v>27</v>
      </c>
      <c r="O56" s="114" t="s">
        <v>1148</v>
      </c>
      <c r="P56" s="79"/>
    </row>
    <row r="57" spans="1:16" s="7" customFormat="1" ht="24.75" customHeight="1" outlineLevel="1" thickBot="1" x14ac:dyDescent="0.3">
      <c r="A57" s="133">
        <v>10</v>
      </c>
      <c r="B57" s="168" t="s">
        <v>2680</v>
      </c>
      <c r="C57" s="114" t="s">
        <v>32</v>
      </c>
      <c r="D57" s="165" t="s">
        <v>2690</v>
      </c>
      <c r="E57" s="169">
        <v>42402</v>
      </c>
      <c r="F57" s="169">
        <v>42770</v>
      </c>
      <c r="G57" s="148">
        <f t="shared" si="4"/>
        <v>12.266666666666667</v>
      </c>
      <c r="H57" s="171" t="s">
        <v>2700</v>
      </c>
      <c r="I57" s="174" t="s">
        <v>163</v>
      </c>
      <c r="J57" s="174" t="s">
        <v>123</v>
      </c>
      <c r="K57" s="177">
        <v>50000000</v>
      </c>
      <c r="L57" s="114" t="s">
        <v>1148</v>
      </c>
      <c r="M57" s="173">
        <f t="shared" si="2"/>
        <v>1</v>
      </c>
      <c r="N57" s="114" t="s">
        <v>27</v>
      </c>
      <c r="O57" s="114" t="s">
        <v>1148</v>
      </c>
      <c r="P57" s="79"/>
    </row>
    <row r="58" spans="1:16" s="7" customFormat="1" ht="24.75" customHeight="1" outlineLevel="1" x14ac:dyDescent="0.25">
      <c r="A58" s="133">
        <v>11</v>
      </c>
      <c r="B58" s="165" t="s">
        <v>2701</v>
      </c>
      <c r="C58" s="114" t="s">
        <v>31</v>
      </c>
      <c r="D58" s="165" t="s">
        <v>2702</v>
      </c>
      <c r="E58" s="169">
        <v>43949</v>
      </c>
      <c r="F58" s="169">
        <v>44165</v>
      </c>
      <c r="G58" s="148">
        <f t="shared" si="4"/>
        <v>7.2</v>
      </c>
      <c r="H58" s="112" t="s">
        <v>2707</v>
      </c>
      <c r="I58" s="172" t="s">
        <v>453</v>
      </c>
      <c r="J58" s="172" t="s">
        <v>980</v>
      </c>
      <c r="K58" s="66">
        <v>505855065</v>
      </c>
      <c r="L58" s="65" t="s">
        <v>1148</v>
      </c>
      <c r="M58" s="67">
        <f t="shared" si="2"/>
        <v>1</v>
      </c>
      <c r="N58" s="65" t="s">
        <v>2634</v>
      </c>
      <c r="O58" s="65" t="s">
        <v>1148</v>
      </c>
      <c r="P58" s="79"/>
    </row>
    <row r="59" spans="1:16" s="7" customFormat="1" ht="24.75" customHeight="1" outlineLevel="1" x14ac:dyDescent="0.25">
      <c r="A59" s="133">
        <v>12</v>
      </c>
      <c r="B59" s="165" t="s">
        <v>2701</v>
      </c>
      <c r="C59" s="114" t="s">
        <v>31</v>
      </c>
      <c r="D59" s="165" t="s">
        <v>2703</v>
      </c>
      <c r="E59" s="169">
        <v>43949</v>
      </c>
      <c r="F59" s="169">
        <v>44165</v>
      </c>
      <c r="G59" s="148">
        <f t="shared" si="4"/>
        <v>7.2</v>
      </c>
      <c r="H59" s="112" t="s">
        <v>2707</v>
      </c>
      <c r="I59" s="174" t="s">
        <v>453</v>
      </c>
      <c r="J59" s="174" t="s">
        <v>978</v>
      </c>
      <c r="K59" s="178">
        <v>1013333996</v>
      </c>
      <c r="L59" s="65" t="s">
        <v>1148</v>
      </c>
      <c r="M59" s="67">
        <f t="shared" si="2"/>
        <v>1</v>
      </c>
      <c r="N59" s="65" t="s">
        <v>2634</v>
      </c>
      <c r="O59" s="65" t="s">
        <v>1148</v>
      </c>
      <c r="P59" s="79"/>
    </row>
    <row r="60" spans="1:16" s="7" customFormat="1" ht="24.75" customHeight="1" outlineLevel="1" thickBot="1" x14ac:dyDescent="0.3">
      <c r="A60" s="133">
        <v>13</v>
      </c>
      <c r="B60" s="165" t="s">
        <v>2701</v>
      </c>
      <c r="C60" s="114" t="s">
        <v>31</v>
      </c>
      <c r="D60" s="165" t="s">
        <v>2704</v>
      </c>
      <c r="E60" s="169">
        <v>43949</v>
      </c>
      <c r="F60" s="169">
        <v>44165</v>
      </c>
      <c r="G60" s="148">
        <f t="shared" si="4"/>
        <v>7.2</v>
      </c>
      <c r="H60" s="112" t="s">
        <v>2707</v>
      </c>
      <c r="I60" s="174" t="s">
        <v>453</v>
      </c>
      <c r="J60" s="174" t="s">
        <v>103</v>
      </c>
      <c r="K60" s="178">
        <v>783899861</v>
      </c>
      <c r="L60" s="65" t="s">
        <v>1148</v>
      </c>
      <c r="M60" s="67">
        <f t="shared" si="2"/>
        <v>1</v>
      </c>
      <c r="N60" s="65" t="s">
        <v>2634</v>
      </c>
      <c r="O60" s="65" t="s">
        <v>26</v>
      </c>
      <c r="P60" s="79"/>
    </row>
    <row r="61" spans="1:16" s="7" customFormat="1" ht="24.75" customHeight="1" outlineLevel="1" thickBot="1" x14ac:dyDescent="0.3">
      <c r="A61" s="133">
        <v>14</v>
      </c>
      <c r="B61" s="168" t="s">
        <v>2705</v>
      </c>
      <c r="C61" s="114" t="s">
        <v>31</v>
      </c>
      <c r="D61" s="165" t="s">
        <v>2706</v>
      </c>
      <c r="E61" s="169">
        <v>43948</v>
      </c>
      <c r="F61" s="169">
        <v>44165</v>
      </c>
      <c r="G61" s="148">
        <f t="shared" si="4"/>
        <v>7.2333333333333334</v>
      </c>
      <c r="H61" s="112" t="s">
        <v>2708</v>
      </c>
      <c r="I61" s="174" t="s">
        <v>220</v>
      </c>
      <c r="J61" s="165" t="s">
        <v>2709</v>
      </c>
      <c r="K61" s="178">
        <v>2736245479</v>
      </c>
      <c r="L61" s="65" t="s">
        <v>26</v>
      </c>
      <c r="M61" s="67">
        <v>0.2</v>
      </c>
      <c r="N61" s="65" t="s">
        <v>2634</v>
      </c>
      <c r="O61" s="65" t="s">
        <v>1148</v>
      </c>
      <c r="P61" s="79"/>
    </row>
    <row r="62" spans="1:16" s="7" customFormat="1" ht="24.75" customHeight="1" outlineLevel="1" x14ac:dyDescent="0.25">
      <c r="A62" s="133">
        <v>15</v>
      </c>
      <c r="B62" s="64"/>
      <c r="C62" s="65"/>
      <c r="D62" s="63"/>
      <c r="E62" s="134"/>
      <c r="F62" s="134"/>
      <c r="G62" s="148" t="str">
        <f t="shared" si="4"/>
        <v/>
      </c>
      <c r="H62" s="64"/>
      <c r="I62" s="63"/>
      <c r="J62" s="63"/>
      <c r="K62" s="178"/>
      <c r="L62" s="65"/>
      <c r="M62" s="67" t="str">
        <f t="shared" si="2"/>
        <v/>
      </c>
      <c r="N62" s="65"/>
      <c r="O62" s="65"/>
      <c r="P62" s="79"/>
    </row>
    <row r="63" spans="1:16" s="7" customFormat="1" ht="24.75" customHeight="1" outlineLevel="1" x14ac:dyDescent="0.25">
      <c r="A63" s="133">
        <v>16</v>
      </c>
      <c r="B63" s="64"/>
      <c r="C63" s="65"/>
      <c r="D63" s="63"/>
      <c r="E63" s="134"/>
      <c r="F63" s="134"/>
      <c r="G63" s="148" t="str">
        <f t="shared" si="4"/>
        <v/>
      </c>
      <c r="H63" s="64"/>
      <c r="I63" s="63"/>
      <c r="J63" s="63"/>
      <c r="K63" s="178"/>
      <c r="L63" s="65"/>
      <c r="M63" s="67" t="str">
        <f t="shared" si="2"/>
        <v/>
      </c>
      <c r="N63" s="65"/>
      <c r="O63" s="65"/>
      <c r="P63" s="79"/>
    </row>
    <row r="64" spans="1:16" s="7" customFormat="1" ht="24.75" customHeight="1" outlineLevel="1" x14ac:dyDescent="0.25">
      <c r="A64" s="133">
        <v>17</v>
      </c>
      <c r="B64" s="64"/>
      <c r="C64" s="65"/>
      <c r="D64" s="63"/>
      <c r="E64" s="134"/>
      <c r="F64" s="134"/>
      <c r="G64" s="148"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8"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8"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8"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8"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8"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8"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8"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8"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8"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8"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8"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8"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8"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8"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8"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8"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8"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8"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8"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8"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8"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8"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8"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8"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8"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8"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8"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8"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8"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8"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8"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8"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8"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8"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8"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8"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8"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8"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8"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86" t="s">
        <v>2633</v>
      </c>
      <c r="B109" s="187"/>
      <c r="C109" s="187"/>
      <c r="D109" s="187"/>
      <c r="E109" s="187"/>
      <c r="F109" s="187"/>
      <c r="G109" s="187"/>
      <c r="H109" s="187"/>
      <c r="I109" s="187"/>
      <c r="J109" s="187"/>
      <c r="K109" s="187"/>
      <c r="L109" s="187"/>
      <c r="M109" s="187"/>
      <c r="N109" s="187"/>
      <c r="O109" s="188"/>
      <c r="P109" s="76"/>
    </row>
    <row r="110" spans="1:16" ht="15" customHeight="1" x14ac:dyDescent="0.25">
      <c r="A110" s="189" t="s">
        <v>2655</v>
      </c>
      <c r="B110" s="190"/>
      <c r="C110" s="190"/>
      <c r="D110" s="190"/>
      <c r="E110" s="190"/>
      <c r="F110" s="190"/>
      <c r="G110" s="190"/>
      <c r="H110" s="190"/>
      <c r="I110" s="190"/>
      <c r="J110" s="190"/>
      <c r="K110" s="190"/>
      <c r="L110" s="190"/>
      <c r="M110" s="190"/>
      <c r="N110" s="190"/>
      <c r="O110" s="191"/>
    </row>
    <row r="111" spans="1:16" ht="15.75" thickBot="1" x14ac:dyDescent="0.3">
      <c r="A111" s="192"/>
      <c r="B111" s="193"/>
      <c r="C111" s="193"/>
      <c r="D111" s="193"/>
      <c r="E111" s="193"/>
      <c r="F111" s="193"/>
      <c r="G111" s="193"/>
      <c r="H111" s="193"/>
      <c r="I111" s="193"/>
      <c r="J111" s="193"/>
      <c r="K111" s="193"/>
      <c r="L111" s="193"/>
      <c r="M111" s="193"/>
      <c r="N111" s="193"/>
      <c r="O111" s="194"/>
    </row>
    <row r="112" spans="1:16" s="1" customFormat="1" ht="26.25" customHeight="1" thickBot="1" x14ac:dyDescent="0.3">
      <c r="I112" s="200" t="s">
        <v>9</v>
      </c>
      <c r="J112" s="20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65" t="s">
        <v>2710</v>
      </c>
      <c r="E114" s="169">
        <v>43890</v>
      </c>
      <c r="F114" s="169">
        <v>44165</v>
      </c>
      <c r="G114" s="148">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1">
        <v>1</v>
      </c>
      <c r="O114" s="150" t="s">
        <v>1150</v>
      </c>
      <c r="P114" s="78"/>
    </row>
    <row r="115" spans="1:16" s="6" customFormat="1" ht="24.75" customHeight="1" x14ac:dyDescent="0.25">
      <c r="A115" s="132">
        <v>2</v>
      </c>
      <c r="B115" s="149" t="s">
        <v>2664</v>
      </c>
      <c r="C115" s="151" t="s">
        <v>31</v>
      </c>
      <c r="D115" s="63" t="s">
        <v>2712</v>
      </c>
      <c r="E115" s="134">
        <v>44172</v>
      </c>
      <c r="F115" s="134">
        <v>44773</v>
      </c>
      <c r="G115" s="148">
        <f t="shared" ref="G115:G116" si="6">IF(AND(E115&lt;&gt;"",F115&lt;&gt;""),((F115-E115)/30),"")</f>
        <v>20.033333333333335</v>
      </c>
      <c r="H115" s="112" t="s">
        <v>2707</v>
      </c>
      <c r="I115" s="63" t="s">
        <v>208</v>
      </c>
      <c r="J115" s="63" t="s">
        <v>210</v>
      </c>
      <c r="K115" s="179">
        <v>4059720758</v>
      </c>
      <c r="L115" s="100">
        <f>+IF(AND(K115&gt;0,O115="Ejecución"),(K115/877802)*Tabla28[[#This Row],[% participación]],IF(AND(K115&gt;0,O115&lt;&gt;"Ejecución"),"-",""))</f>
        <v>4624.8707088842357</v>
      </c>
      <c r="M115" s="65" t="s">
        <v>1148</v>
      </c>
      <c r="N115" s="161">
        <v>1</v>
      </c>
      <c r="O115" s="150" t="s">
        <v>1150</v>
      </c>
      <c r="P115" s="78"/>
    </row>
    <row r="116" spans="1:16" s="6" customFormat="1" ht="24.75" customHeight="1" x14ac:dyDescent="0.25">
      <c r="A116" s="132">
        <v>3</v>
      </c>
      <c r="B116" s="149" t="s">
        <v>2664</v>
      </c>
      <c r="C116" s="151" t="s">
        <v>31</v>
      </c>
      <c r="D116" s="63" t="s">
        <v>2713</v>
      </c>
      <c r="E116" s="134">
        <v>44176</v>
      </c>
      <c r="F116" s="134">
        <v>44773</v>
      </c>
      <c r="G116" s="148">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1">
        <v>1</v>
      </c>
      <c r="O116" s="150" t="s">
        <v>1150</v>
      </c>
      <c r="P116" s="78"/>
    </row>
    <row r="117" spans="1:16" s="6" customFormat="1" ht="24.75" customHeight="1" outlineLevel="1" x14ac:dyDescent="0.25">
      <c r="A117" s="132">
        <v>4</v>
      </c>
      <c r="B117" s="149" t="s">
        <v>2664</v>
      </c>
      <c r="C117" s="151" t="s">
        <v>31</v>
      </c>
      <c r="D117" s="111" t="s">
        <v>2714</v>
      </c>
      <c r="E117" s="134">
        <v>44177</v>
      </c>
      <c r="F117" s="134">
        <v>44773</v>
      </c>
      <c r="G117" s="148">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1">
        <v>1</v>
      </c>
      <c r="O117" s="150" t="s">
        <v>1150</v>
      </c>
      <c r="P117" s="78"/>
    </row>
    <row r="118" spans="1:16" s="7" customFormat="1" ht="24.75" customHeight="1" outlineLevel="1" x14ac:dyDescent="0.25">
      <c r="A118" s="133">
        <v>5</v>
      </c>
      <c r="B118" s="149" t="s">
        <v>2664</v>
      </c>
      <c r="C118" s="151" t="s">
        <v>31</v>
      </c>
      <c r="D118" s="63"/>
      <c r="E118" s="134"/>
      <c r="F118" s="134"/>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3">
        <v>6</v>
      </c>
      <c r="B119" s="149" t="s">
        <v>2664</v>
      </c>
      <c r="C119" s="151" t="s">
        <v>31</v>
      </c>
      <c r="D119" s="63"/>
      <c r="E119" s="134"/>
      <c r="F119" s="134"/>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3">
        <v>7</v>
      </c>
      <c r="B120" s="149" t="s">
        <v>2664</v>
      </c>
      <c r="C120" s="151" t="s">
        <v>31</v>
      </c>
      <c r="D120" s="63"/>
      <c r="E120" s="134"/>
      <c r="F120" s="134"/>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3">
        <v>8</v>
      </c>
      <c r="B121" s="149" t="s">
        <v>2664</v>
      </c>
      <c r="C121" s="151" t="s">
        <v>31</v>
      </c>
      <c r="D121" s="63"/>
      <c r="E121" s="134"/>
      <c r="F121" s="134"/>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3">
        <v>9</v>
      </c>
      <c r="B122" s="149" t="s">
        <v>2664</v>
      </c>
      <c r="C122" s="151" t="s">
        <v>31</v>
      </c>
      <c r="D122" s="63"/>
      <c r="E122" s="134"/>
      <c r="F122" s="134"/>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3">
        <v>10</v>
      </c>
      <c r="B123" s="149" t="s">
        <v>2664</v>
      </c>
      <c r="C123" s="151" t="s">
        <v>31</v>
      </c>
      <c r="D123" s="63"/>
      <c r="E123" s="134"/>
      <c r="F123" s="134"/>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3">
        <v>11</v>
      </c>
      <c r="B124" s="149" t="s">
        <v>2664</v>
      </c>
      <c r="C124" s="151" t="s">
        <v>31</v>
      </c>
      <c r="D124" s="63"/>
      <c r="E124" s="134"/>
      <c r="F124" s="134"/>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3">
        <v>12</v>
      </c>
      <c r="B125" s="149" t="s">
        <v>2664</v>
      </c>
      <c r="C125" s="151" t="s">
        <v>31</v>
      </c>
      <c r="D125" s="63"/>
      <c r="E125" s="134"/>
      <c r="F125" s="134"/>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208" t="s">
        <v>13</v>
      </c>
      <c r="B162" s="209"/>
      <c r="C162" s="209"/>
      <c r="D162" s="209"/>
      <c r="E162" s="210"/>
      <c r="F162" s="209" t="s">
        <v>15</v>
      </c>
      <c r="G162" s="209"/>
      <c r="H162" s="209"/>
      <c r="I162" s="208" t="s">
        <v>16</v>
      </c>
      <c r="J162" s="209"/>
      <c r="K162" s="209"/>
      <c r="L162" s="209"/>
      <c r="M162" s="209"/>
      <c r="N162" s="209"/>
      <c r="O162" s="210"/>
      <c r="P162" s="76"/>
    </row>
    <row r="163" spans="1:28" ht="51.75" customHeight="1" x14ac:dyDescent="0.25">
      <c r="A163" s="211" t="s">
        <v>2659</v>
      </c>
      <c r="B163" s="212"/>
      <c r="C163" s="212"/>
      <c r="D163" s="212"/>
      <c r="E163" s="213"/>
      <c r="F163" s="214" t="s">
        <v>2660</v>
      </c>
      <c r="G163" s="214"/>
      <c r="H163" s="214"/>
      <c r="I163" s="211" t="s">
        <v>2630</v>
      </c>
      <c r="J163" s="212"/>
      <c r="K163" s="212"/>
      <c r="L163" s="212"/>
      <c r="M163" s="212"/>
      <c r="N163" s="212"/>
      <c r="O163" s="21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5" t="s">
        <v>2614</v>
      </c>
      <c r="C165" s="215"/>
      <c r="D165" s="215"/>
      <c r="E165" s="8"/>
      <c r="F165" s="5"/>
      <c r="G165" s="216" t="s">
        <v>2614</v>
      </c>
      <c r="H165" s="216"/>
      <c r="I165" s="217" t="s">
        <v>1164</v>
      </c>
      <c r="J165" s="218"/>
      <c r="K165" s="218"/>
      <c r="L165" s="218"/>
      <c r="M165" s="218"/>
      <c r="N165" s="107"/>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c r="E167" s="8"/>
      <c r="F167" s="5"/>
      <c r="G167" s="107"/>
      <c r="I167" s="219" t="s">
        <v>2643</v>
      </c>
      <c r="J167" s="220"/>
      <c r="K167" s="220"/>
      <c r="L167" s="220"/>
      <c r="M167" s="220"/>
      <c r="N167" s="220"/>
      <c r="O167" s="221"/>
      <c r="U167" s="51"/>
    </row>
    <row r="168" spans="1:28" x14ac:dyDescent="0.25">
      <c r="A168" s="9"/>
      <c r="B168" s="238" t="s">
        <v>2657</v>
      </c>
      <c r="C168" s="238"/>
      <c r="D168" s="238"/>
      <c r="E168" s="8"/>
      <c r="F168" s="5"/>
      <c r="H168" s="81" t="s">
        <v>2656</v>
      </c>
      <c r="I168" s="219"/>
      <c r="J168" s="220"/>
      <c r="K168" s="220"/>
      <c r="L168" s="220"/>
      <c r="M168" s="220"/>
      <c r="N168" s="220"/>
      <c r="O168" s="22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2667</v>
      </c>
      <c r="B172" s="209"/>
      <c r="C172" s="209"/>
      <c r="D172" s="209"/>
      <c r="E172" s="209"/>
      <c r="F172" s="209"/>
      <c r="G172" s="209"/>
      <c r="H172" s="209"/>
      <c r="I172" s="209"/>
      <c r="J172" s="209"/>
      <c r="K172" s="209"/>
      <c r="L172" s="209"/>
      <c r="M172" s="209"/>
      <c r="N172" s="209"/>
      <c r="O172" s="210"/>
      <c r="P172" s="76"/>
    </row>
    <row r="173" spans="1:28" ht="15" customHeight="1" x14ac:dyDescent="0.25">
      <c r="A173" s="202" t="s">
        <v>2673</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9" t="s">
        <v>2668</v>
      </c>
      <c r="C176" s="229"/>
      <c r="D176" s="229"/>
      <c r="E176" s="229"/>
      <c r="F176" s="229"/>
      <c r="G176" s="229"/>
      <c r="H176" s="20"/>
      <c r="I176" s="182" t="s">
        <v>2674</v>
      </c>
      <c r="J176" s="183"/>
      <c r="K176" s="183"/>
      <c r="L176" s="183"/>
      <c r="M176" s="18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182" t="s">
        <v>2615</v>
      </c>
      <c r="F177" s="183"/>
      <c r="G177" s="236"/>
      <c r="H177" s="5"/>
      <c r="I177" s="230" t="s">
        <v>17</v>
      </c>
      <c r="J177" s="231"/>
      <c r="K177" s="231"/>
      <c r="L177" s="232"/>
      <c r="M177" s="184" t="s">
        <v>2671</v>
      </c>
      <c r="O177" s="8"/>
      <c r="Q177" s="19"/>
      <c r="R177" s="19"/>
      <c r="S177" s="19"/>
      <c r="T177" s="19"/>
      <c r="U177" s="19"/>
      <c r="V177" s="19"/>
      <c r="W177" s="19"/>
      <c r="X177" s="19"/>
      <c r="Y177" s="19"/>
      <c r="Z177" s="19"/>
      <c r="AA177" s="19"/>
      <c r="AB177" s="19"/>
    </row>
    <row r="178" spans="1:28" ht="23.25" x14ac:dyDescent="0.25">
      <c r="A178" s="9"/>
      <c r="B178" s="233"/>
      <c r="C178" s="234"/>
      <c r="D178" s="235"/>
      <c r="E178" s="155" t="s">
        <v>2616</v>
      </c>
      <c r="F178" s="28" t="s">
        <v>2617</v>
      </c>
      <c r="G178" s="28" t="s">
        <v>2618</v>
      </c>
      <c r="H178" s="5"/>
      <c r="I178" s="233"/>
      <c r="J178" s="234"/>
      <c r="K178" s="234"/>
      <c r="L178" s="235"/>
      <c r="M178" s="185"/>
      <c r="O178" s="8"/>
      <c r="Q178" s="19"/>
      <c r="R178" s="28" t="s">
        <v>2618</v>
      </c>
      <c r="S178" s="19"/>
      <c r="T178" s="19"/>
      <c r="U178" s="241" t="s">
        <v>1165</v>
      </c>
      <c r="V178" s="241"/>
      <c r="W178" s="241"/>
      <c r="X178" s="24">
        <v>0.02</v>
      </c>
      <c r="Y178" s="152"/>
      <c r="Z178" s="153" t="str">
        <f>IF(Y178&gt;0,SUM(E180+Y178),"")</f>
        <v/>
      </c>
      <c r="AA178" s="19"/>
      <c r="AB178" s="19"/>
    </row>
    <row r="179" spans="1:28" ht="23.25" x14ac:dyDescent="0.25">
      <c r="A179" s="9"/>
      <c r="B179" s="195" t="s">
        <v>2668</v>
      </c>
      <c r="C179" s="195"/>
      <c r="D179" s="195"/>
      <c r="E179" s="159">
        <v>0.02</v>
      </c>
      <c r="F179" s="158"/>
      <c r="G179" s="153" t="str">
        <f>IF(F179&gt;0,SUM(E179+F179),"")</f>
        <v/>
      </c>
      <c r="H179" s="5"/>
      <c r="I179" s="195" t="s">
        <v>2670</v>
      </c>
      <c r="J179" s="195"/>
      <c r="K179" s="195"/>
      <c r="L179" s="195"/>
      <c r="M179" s="160"/>
      <c r="O179" s="8"/>
      <c r="Q179" s="19"/>
      <c r="R179" s="147" t="str">
        <f>IF(M179&gt;0,SUM(L179+M179),"")</f>
        <v/>
      </c>
      <c r="T179" s="19"/>
      <c r="U179" s="241" t="s">
        <v>1166</v>
      </c>
      <c r="V179" s="241"/>
      <c r="W179" s="241"/>
      <c r="X179" s="24">
        <v>0.02</v>
      </c>
      <c r="Y179" s="152"/>
      <c r="Z179" s="153" t="str">
        <f>IF(Y179&gt;0,SUM(E181+Y179),"")</f>
        <v/>
      </c>
      <c r="AA179" s="19"/>
      <c r="AB179" s="19"/>
    </row>
    <row r="180" spans="1:28" ht="23.25" hidden="1" x14ac:dyDescent="0.25">
      <c r="A180" s="9"/>
      <c r="B180" s="181"/>
      <c r="C180" s="181"/>
      <c r="D180" s="181"/>
      <c r="E180" s="157"/>
      <c r="H180" s="5"/>
      <c r="I180" s="181"/>
      <c r="J180" s="181"/>
      <c r="K180" s="181"/>
      <c r="L180" s="181"/>
      <c r="M180" s="5"/>
      <c r="O180" s="8"/>
      <c r="Q180" s="19"/>
      <c r="R180" s="147" t="str">
        <f>IF(S180&gt;0,SUM(L180+S180),"")</f>
        <v/>
      </c>
      <c r="S180" s="152"/>
      <c r="T180" s="19"/>
      <c r="U180" s="241" t="s">
        <v>1167</v>
      </c>
      <c r="V180" s="241"/>
      <c r="W180" s="241"/>
      <c r="X180" s="24">
        <v>0.03</v>
      </c>
      <c r="Y180" s="152"/>
      <c r="Z180" s="153" t="str">
        <f>IF(Y180&gt;0,SUM(E182+Y180),"")</f>
        <v/>
      </c>
      <c r="AA180" s="19"/>
      <c r="AB180" s="19"/>
    </row>
    <row r="181" spans="1:28" ht="23.25" hidden="1" x14ac:dyDescent="0.25">
      <c r="A181" s="9"/>
      <c r="B181" s="181"/>
      <c r="C181" s="181"/>
      <c r="D181" s="181"/>
      <c r="E181" s="157"/>
      <c r="H181" s="5"/>
      <c r="I181" s="181"/>
      <c r="J181" s="181"/>
      <c r="K181" s="181"/>
      <c r="L181" s="18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81"/>
      <c r="C182" s="181"/>
      <c r="D182" s="181"/>
      <c r="E182" s="157"/>
      <c r="H182" s="5"/>
      <c r="I182" s="181"/>
      <c r="J182" s="181"/>
      <c r="K182" s="181"/>
      <c r="L182" s="18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81"/>
      <c r="J183" s="181"/>
      <c r="K183" s="181"/>
      <c r="L183" s="181"/>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40" t="s">
        <v>2628</v>
      </c>
      <c r="L185" s="240"/>
      <c r="M185" s="94">
        <f>+J185*(SUM(K20:K35))</f>
        <v>0</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0"/>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9" t="s">
        <v>2636</v>
      </c>
      <c r="C192" s="199"/>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0">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9" t="s">
        <v>2658</v>
      </c>
      <c r="C199" s="239"/>
      <c r="D199" s="239"/>
      <c r="E199" s="239"/>
      <c r="F199" s="239"/>
      <c r="G199" s="239"/>
      <c r="H199" s="239"/>
      <c r="I199" s="239"/>
      <c r="J199" s="239"/>
      <c r="K199" s="239"/>
      <c r="L199" s="239"/>
      <c r="M199" s="239"/>
      <c r="N199" s="239"/>
      <c r="O199" s="8"/>
    </row>
    <row r="200" spans="1:18" x14ac:dyDescent="0.25">
      <c r="A200" s="9"/>
      <c r="B200" s="196"/>
      <c r="C200" s="196"/>
      <c r="D200" s="196"/>
      <c r="E200" s="196"/>
      <c r="F200" s="196"/>
      <c r="G200" s="196"/>
      <c r="H200" s="196"/>
      <c r="I200" s="196"/>
      <c r="J200" s="196"/>
      <c r="K200" s="196"/>
      <c r="L200" s="196"/>
      <c r="M200" s="196"/>
      <c r="N200" s="196"/>
      <c r="O200" s="8"/>
    </row>
    <row r="201" spans="1:18" x14ac:dyDescent="0.25">
      <c r="A201" s="9"/>
      <c r="B201" s="197" t="s">
        <v>2648</v>
      </c>
      <c r="C201" s="198"/>
      <c r="D201" s="198"/>
      <c r="E201" s="198"/>
      <c r="F201" s="198"/>
      <c r="G201" s="198"/>
      <c r="H201" s="198"/>
      <c r="I201" s="198"/>
      <c r="J201" s="198"/>
      <c r="K201" s="198"/>
      <c r="L201" s="198"/>
      <c r="M201" s="198"/>
      <c r="N201" s="19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Daniel Cerro</cp:lastModifiedBy>
  <cp:lastPrinted>2020-12-29T03:39:15Z</cp:lastPrinted>
  <dcterms:created xsi:type="dcterms:W3CDTF">2020-10-14T21:57:42Z</dcterms:created>
  <dcterms:modified xsi:type="dcterms:W3CDTF">2020-12-29T03:39:21Z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