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<sst xmlns="http://schemas.openxmlformats.org/spreadsheetml/2006/main" count="3172" uniqueCount="2722">
  <si>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</si>
  <si>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</si>
  <si>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</si>
  <si>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</si>
  <si>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</si>
  <si>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</si>
  <si>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</si>
  <si>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</si>
  <si>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</si>
  <si>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</si>
  <si>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</si>
  <si>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</si>
  <si>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</si>
  <si>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</si>
  <si>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</si>
  <si>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</si>
  <si>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</si>
  <si>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</si>
  <si>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</si>
  <si>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</si>
  <si>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</si>
  <si>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</si>
  <si>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</si>
  <si>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</si>
  <si>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</si>
  <si>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</si>
  <si>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</si>
  <si>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</si>
  <si>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</si>
  <si>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</si>
  <si>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</si>
  <si>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</si>
  <si>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</si>
  <si>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</si>
  <si>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</si>
  <si>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</si>
  <si>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</si>
  <si>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</si>
  <si>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</si>
  <si>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</si>
  <si>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</si>
  <si>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</si>
  <si>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</si>
  <si>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</si>
  <si>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</si>
  <si>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</si>
  <si>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</si>
  <si>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</si>
  <si>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</si>
  <si>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</si>
  <si>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</si>
  <si>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</si>
  <si>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</si>
  <si>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</si>
  <si>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</si>
  <si>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</si>
  <si>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</si>
  <si>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</si>
  <si>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</si>
  <si>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</si>
  <si>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</si>
  <si>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</si>
  <si>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</si>
  <si>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</si>
  <si>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</si>
  <si>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</si>
  <si>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</si>
  <si>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</si>
  <si>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</si>
  <si>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</si>
  <si>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</si>
  <si>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</si>
  <si>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</si>
  <si>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</si>
  <si>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</si>
  <si>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</si>
  <si>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</si>
  <si>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</si>
  <si>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</si>
  <si>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</si>
  <si>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</si>
  <si>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</si>
  <si>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</si>
  <si>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</si>
  <si>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</si>
  <si>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</si>
  <si>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</si>
  <si>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</si>
  <si>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</si>
  <si>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</si>
  <si>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</si>
  <si>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</si>
  <si>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</si>
  <si>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</si>
  <si>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</si>
  <si>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</si>
  <si>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</si>
  <si>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</si>
  <si>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</si>
  <si>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</si>
  <si>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</si>
  <si>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</si>
  <si>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</si>
  <si>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</si>
  <si>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</si>
  <si>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</si>
  <si>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</si>
  <si>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</si>
  <si>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</si>
  <si>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</si>
  <si>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</si>
  <si>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</si>
  <si>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</si>
  <si>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</si>
  <si>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</si>
  <si>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</si>
  <si>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</si>
  <si>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</si>
  <si>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</si>
  <si>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</si>
  <si>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</si>
  <si>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</si>
  <si>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</si>
  <si>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</si>
  <si>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</si>
  <si>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</si>
  <si>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</si>
  <si>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</si>
  <si>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</si>
  <si>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</si>
  <si>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</si>
  <si>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</si>
  <si>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</si>
  <si>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</si>
  <si>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</si>
  <si>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</si>
  <si>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</si>
  <si>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</si>
  <si>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</si>
  <si>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</si>
  <si>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</si>
  <si>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</si>
  <si>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</si>
  <si>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</si>
  <si>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</si>
  <si>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</si>
  <si>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</si>
  <si>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</si>
  <si>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</si>
  <si>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</si>
  <si>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</si>
  <si>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</si>
  <si>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</si>
  <si>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</si>
  <si>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</si>
  <si>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</si>
  <si>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</si>
  <si>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</si>
  <si>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</si>
  <si>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</si>
  <si>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</si>
  <si>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</si>
  <si>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</si>
  <si>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</si>
  <si>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</si>
  <si>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</si>
  <si>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</si>
  <si>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</si>
  <si>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</si>
  <si>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</si>
  <si>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</si>
  <si>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</si>
  <si>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</si>
  <si>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</si>
  <si>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</si>
  <si>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</si>
  <si>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</si>
  <si>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</si>
  <si>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</si>
  <si>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</si>
  <si>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</si>
  <si>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</si>
  <si>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</si>
  <si>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</si>
  <si>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</si>
  <si>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</si>
  <si>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</si>
  <si>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</si>
  <si>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</si>
  <si>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</si>
  <si>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</si>
  <si>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</si>
  <si>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</si>
  <si>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</si>
  <si>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</si>
  <si>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</si>
  <si>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</si>
  <si>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</si>
  <si>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</si>
  <si>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</si>
  <si>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</si>
  <si>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</si>
  <si>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</si>
  <si>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</si>
  <si>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</si>
  <si>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</si>
  <si>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</si>
  <si>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</si>
  <si>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</si>
  <si>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</si>
  <si>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</si>
  <si>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</si>
  <si>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</si>
  <si>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</si>
  <si>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</si>
  <si>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</si>
  <si>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</si>
  <si>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</si>
  <si>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</si>
  <si>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</si>
  <si>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</si>
  <si>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</si>
  <si>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</si>
  <si>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</si>
  <si>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</si>
  <si>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</si>
  <si>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</si>
  <si>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</si>
  <si>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</si>
  <si>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</si>
  <si>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</si>
  <si>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</si>
  <si>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</si>
  <si>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</si>
  <si>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</si>
  <si>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</si>
  <si>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</si>
  <si>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</si>
  <si>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</si>
  <si>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</si>
  <si>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</si>
  <si>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</si>
  <si>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</si>
  <si>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</si>
  <si>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</si>
  <si>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</si>
  <si>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</si>
  <si>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</si>
  <si>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</si>
  <si>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</si>
  <si>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</si>
  <si>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</si>
  <si>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</si>
  <si>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</si>
  <si>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</si>
  <si>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</si>
  <si>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</si>
  <si>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</si>
  <si>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</si>
  <si>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</si>
  <si>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</si>
  <si>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</si>
  <si>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</si>
  <si>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</si>
  <si>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</si>
  <si>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</si>
  <si>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</si>
  <si>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</si>
  <si>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</si>
  <si>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</si>
  <si>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</si>
  <si>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</si>
  <si>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</si>
  <si>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</si>
  <si>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</si>
  <si>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</si>
  <si>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</si>
  <si>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</si>
  <si>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</si>
  <si>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</si>
  <si>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</si>
  <si>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</si>
  <si>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</si>
  <si>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</si>
  <si>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</si>
  <si>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</si>
  <si>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</si>
  <si>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</si>
  <si>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</si>
  <si>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</si>
  <si>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</si>
  <si>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</si>
  <si>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</si>
  <si>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</si>
  <si>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</si>
  <si>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</si>
  <si>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</si>
  <si>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</si>
  <si>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</si>
  <si>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</si>
  <si>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</si>
  <si>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</si>
  <si>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</si>
  <si>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</si>
  <si>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</si>
  <si>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</si>
  <si>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</si>
  <si>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</si>
  <si>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</si>
  <si>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</si>
  <si>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</si>
  <si>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</si>
  <si>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</si>
  <si>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</si>
  <si>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</si>
  <si>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</si>
  <si>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</si>
  <si>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</si>
  <si>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</si>
  <si>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</si>
  <si>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</si>
  <si>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</si>
  <si>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</si>
  <si>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</si>
  <si>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</si>
  <si>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</si>
  <si>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</si>
  <si>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</si>
  <si>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</si>
  <si>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</si>
  <si>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</si>
  <si>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</si>
  <si>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</si>
  <si>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</si>
  <si>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</si>
  <si>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</si>
  <si>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</si>
  <si>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</si>
  <si>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</si>
  <si>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</si>
  <si>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</si>
  <si>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</si>
  <si>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</si>
  <si>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</si>
  <si>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</si>
  <si>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</si>
  <si>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</si>
  <si>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</si>
  <si>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</si>
  <si>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</si>
  <si>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</si>
  <si>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</si>
  <si>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</si>
  <si>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</si>
  <si>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</si>
  <si>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</si>
  <si>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</si>
  <si>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</si>
  <si>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</si>
  <si>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</si>
  <si>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</si>
  <si>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</si>
  <si>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</si>
  <si>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</si>
  <si>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</si>
  <si>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</si>
  <si>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</si>
  <si>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</si>
  <si>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</si>
  <si>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</si>
  <si>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</si>
  <si>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</si>
  <si>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</si>
  <si>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</si>
  <si>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</si>
  <si>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</si>
  <si>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</si>
  <si>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</si>
  <si>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</si>
  <si>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</si>
  <si>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</si>
  <si>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</si>
  <si>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</si>
  <si>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</si>
  <si>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</si>
  <si>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</si>
  <si>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</si>
  <si>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</si>
  <si>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</si>
  <si>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</si>
  <si>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</si>
  <si>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</si>
  <si>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</si>
  <si>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</si>
  <si>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</si>
  <si>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</si>
  <si>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</si>
  <si>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</si>
  <si>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</si>
  <si>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</si>
  <si>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</si>
  <si>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</si>
  <si>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</si>
  <si>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</si>
  <si>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</si>
  <si>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</si>
  <si>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</si>
  <si>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</si>
  <si>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</si>
  <si>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</si>
  <si>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</si>
  <si>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</si>
  <si>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</si>
  <si>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</si>
  <si>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</si>
  <si>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</si>
  <si>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</si>
  <si>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</si>
  <si>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</si>
  <si>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</si>
  <si>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</si>
  <si>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</si>
  <si>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</si>
  <si>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</si>
  <si>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</si>
  <si>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</si>
  <si>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</si>
  <si>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</si>
  <si>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</si>
  <si>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</si>
  <si>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</si>
  <si>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</si>
  <si>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</si>
  <si>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</si>
  <si>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</si>
  <si>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</si>
  <si>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</si>
  <si>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</si>
  <si>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</si>
  <si>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</si>
  <si>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</si>
  <si>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</si>
  <si>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</si>
  <si>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</si>
  <si>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</si>
  <si>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</si>
  <si>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</si>
  <si>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</si>
  <si>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</si>
  <si>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</si>
  <si>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</si>
  <si>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</si>
  <si>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</si>
  <si>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</si>
  <si>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</si>
  <si>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</si>
  <si>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</si>
  <si>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</si>
  <si>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</si>
  <si>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</si>
  <si>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</si>
  <si>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</si>
  <si>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</si>
  <si>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</si>
  <si>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</si>
  <si>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</si>
  <si>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</si>
  <si>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</si>
  <si>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</si>
  <si>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</si>
  <si>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</si>
  <si>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</si>
  <si>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</si>
  <si>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</si>
  <si>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</si>
  <si>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</si>
  <si>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</si>
  <si>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</si>
  <si>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</si>
  <si>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</si>
  <si>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</si>
  <si>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</si>
  <si>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</si>
  <si>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</si>
  <si>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</si>
  <si>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</si>
  <si>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</si>
  <si>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</si>
  <si>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</si>
  <si>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</si>
  <si>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</si>
  <si>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</si>
  <si>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</si>
  <si>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</si>
  <si>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</si>
  <si>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</si>
  <si>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</si>
  <si>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</si>
  <si>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</si>
  <si>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</si>
  <si>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</si>
  <si>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</si>
  <si>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</si>
  <si>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</si>
  <si>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</si>
  <si>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</si>
  <si>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</si>
  <si>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</si>
  <si>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</si>
  <si>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</si>
  <si>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</si>
  <si>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</si>
  <si>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</si>
  <si>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</si>
  <si>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</si>
  <si>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</si>
  <si>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</si>
  <si>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</si>
  <si>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</si>
  <si>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</si>
  <si>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</si>
  <si>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</si>
  <si>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</si>
  <si>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</si>
  <si>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</si>
  <si>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</si>
  <si>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</si>
  <si>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</si>
  <si>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</si>
  <si>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</si>
  <si>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</si>
  <si>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</si>
  <si>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</si>
  <si>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</si>
  <si>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</si>
  <si>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</si>
  <si>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</si>
  <si>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</si>
  <si>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</si>
  <si>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</si>
  <si>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</si>
  <si>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</si>
  <si>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</si>
  <si>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</si>
  <si>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</si>
  <si>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</si>
  <si>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</si>
  <si>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</si>
  <si>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</si>
  <si>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</si>
  <si>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</si>
  <si>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</si>
  <si>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</si>
  <si>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</si>
  <si>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</si>
  <si>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</si>
  <si>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</si>
  <si>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</si>
  <si>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</si>
  <si>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</si>
  <si>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</si>
  <si>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</si>
  <si>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</si>
  <si>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</si>
  <si>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</si>
  <si>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</si>
  <si>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</si>
  <si>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</si>
  <si>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</si>
  <si>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</si>
  <si>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</si>
  <si>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</si>
  <si>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</si>
  <si>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</si>
  <si>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</si>
  <si>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</si>
  <si>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</si>
  <si>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</si>
  <si>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</si>
  <si>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</si>
  <si>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</si>
  <si>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</si>
  <si>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</si>
  <si>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</si>
  <si>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</si>
  <si>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</si>
  <si>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</si>
  <si>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</si>
  <si>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</si>
  <si>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</si>
  <si>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</si>
  <si>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</si>
  <si>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</si>
  <si>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</si>
  <si>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</si>
  <si>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</si>
  <si>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</si>
  <si>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</si>
  <si>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</si>
  <si>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</si>
  <si>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</si>
  <si>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</si>
  <si>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</si>
  <si>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</si>
  <si>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</si>
  <si>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</si>
  <si>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</si>
  <si>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</si>
  <si>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</si>
  <si>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</si>
  <si>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</si>
  <si>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</si>
  <si>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</si>
  <si>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</si>
  <si>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</si>
  <si>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</si>
  <si>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</si>
  <si>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</si>
  <si>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</si>
  <si>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</si>
  <si>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</si>
  <si>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</si>
  <si>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</si>
  <si>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</si>
  <si>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</si>
  <si>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</si>
  <si>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</si>
  <si>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</si>
  <si>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</si>
  <si>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</si>
  <si>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</si>
  <si>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</si>
  <si>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</si>
  <si>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</si>
  <si>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</si>
  <si>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</si>
  <si>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</si>
  <si>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</si>
  <si>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</si>
  <si>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</si>
  <si>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</si>
  <si>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</si>
  <si>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</si>
  <si>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</si>
  <si>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</si>
  <si>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</si>
  <si>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</si>
  <si>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</si>
  <si>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</si>
  <si>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</si>
  <si>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</si>
  <si>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</si>
  <si>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</si>
  <si>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</si>
  <si>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</si>
  <si>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</si>
  <si>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</si>
  <si>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</si>
  <si>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</si>
  <si>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</si>
  <si>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</si>
  <si>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</si>
  <si>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</si>
  <si>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</si>
  <si>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</si>
  <si>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</si>
  <si>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</si>
  <si>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</si>
  <si>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</si>
  <si>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</si>
  <si>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</si>
  <si>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</si>
  <si>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</si>
  <si>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</si>
  <si>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</si>
  <si>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</si>
  <si>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</si>
  <si>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</si>
  <si>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</si>
  <si>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</si>
  <si>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</si>
  <si>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</si>
  <si>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</si>
  <si>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</si>
  <si>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</si>
  <si>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</si>
  <si>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</si>
  <si>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</si>
  <si>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</si>
  <si>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</si>
  <si>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</si>
  <si>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</si>
  <si>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</si>
  <si>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</si>
  <si>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</si>
  <si>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</si>
  <si>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</si>
  <si>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</si>
  <si>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</si>
  <si>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</si>
  <si>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</si>
  <si>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</si>
  <si>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</si>
  <si>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</si>
  <si>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</si>
  <si>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</si>
  <si>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</si>
  <si>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</si>
  <si>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</si>
  <si>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</si>
  <si>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</si>
  <si>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</si>
  <si>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</si>
  <si>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</si>
  <si>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</si>
  <si>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</si>
  <si>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</si>
  <si>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</si>
  <si>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</si>
  <si>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</si>
  <si>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</si>
  <si>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</si>
  <si>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</si>
  <si>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</si>
  <si>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</si>
  <si>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</si>
  <si>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</si>
  <si>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</si>
  <si>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</si>
  <si>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</si>
  <si>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</si>
  <si>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</si>
  <si>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</si>
  <si>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</si>
  <si>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</si>
  <si>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</si>
  <si>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</si>
  <si>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</si>
  <si>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</si>
  <si>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</si>
  <si>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</si>
  <si>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</si>
  <si>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</si>
  <si>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</si>
  <si>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</si>
  <si>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</si>
  <si>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</si>
  <si>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</si>
  <si>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</si>
  <si>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</si>
  <si>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</si>
  <si>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</si>
  <si>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</si>
  <si>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</si>
  <si>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</si>
  <si>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</si>
  <si>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</si>
  <si>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</si>
  <si>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</si>
  <si>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</si>
  <si>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</si>
  <si>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</si>
  <si>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</si>
  <si>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</si>
  <si>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</si>
  <si>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</si>
  <si>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</si>
  <si>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</si>
  <si>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</si>
  <si>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</si>
  <si>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</si>
  <si>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</si>
  <si>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</si>
  <si>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</si>
  <si>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</si>
  <si>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</si>
  <si>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</si>
  <si>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</si>
  <si>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</si>
  <si>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</si>
  <si>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</si>
  <si>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</si>
  <si>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</si>
  <si>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</si>
  <si>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</si>
  <si>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</si>
  <si>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</si>
  <si>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</si>
  <si>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</si>
  <si>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</si>
  <si>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</si>
  <si>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</si>
  <si>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</si>
  <si>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</si>
  <si>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</si>
  <si>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</si>
  <si>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</si>
  <si>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</si>
  <si>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</si>
  <si>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</si>
  <si>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</si>
  <si>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</si>
  <si>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</si>
  <si>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</si>
  <si>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</si>
  <si>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</si>
  <si>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</si>
  <si>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</si>
  <si>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</si>
  <si>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</si>
  <si>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</si>
  <si>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</si>
  <si>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</si>
  <si>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</si>
  <si>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</si>
  <si>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</si>
  <si>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</si>
  <si>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</si>
  <si>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</si>
  <si>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</si>
  <si>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</si>
  <si>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</si>
  <si>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</si>
  <si>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</si>
  <si>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</si>
  <si>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</si>
  <si>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</si>
  <si>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</si>
  <si>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</si>
  <si>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</si>
  <si>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</si>
  <si>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</si>
  <si>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</si>
  <si>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</si>
  <si>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</si>
  <si>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</si>
  <si>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</si>
  <si>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</si>
  <si>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</si>
  <si>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</si>
  <si>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</si>
  <si>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</si>
  <si>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</si>
  <si>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</si>
  <si>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</si>
  <si>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</si>
  <si>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</si>
  <si>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</si>
  <si>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</si>
  <si>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</si>
  <si>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</si>
  <si>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</si>
  <si>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</si>
  <si>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</si>
  <si>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</si>
  <si>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</si>
  <si>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</si>
  <si>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</si>
  <si>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</si>
  <si>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</si>
  <si>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</si>
  <si>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</si>
  <si>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</si>
  <si>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</si>
  <si>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</si>
  <si>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</si>
  <si>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</si>
  <si>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</si>
  <si>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</si>
  <si>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</si>
  <si>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</si>
  <si>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</si>
  <si>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</si>
  <si>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</si>
  <si>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</si>
  <si>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</si>
  <si>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</si>
  <si>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</si>
  <si>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</si>
  <si>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</si>
  <si>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</si>
  <si>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</si>
  <si>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</si>
  <si>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</si>
  <si>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</si>
  <si>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</si>
  <si>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</si>
  <si>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</si>
  <si>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</si>
  <si>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</si>
  <si>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</si>
  <si>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</si>
  <si>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</si>
  <si>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</si>
  <si>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</si>
  <si>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</si>
  <si>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</si>
  <si>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</si>
  <si>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</si>
  <si>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</si>
  <si>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</si>
  <si>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</si>
  <si>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</si>
  <si>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</si>
  <si>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</si>
  <si>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</si>
  <si>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</si>
  <si>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</si>
  <si>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</si>
  <si>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</si>
  <si>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</si>
  <si>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</si>
  <si>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</si>
  <si>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</si>
  <si>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</si>
  <si>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</si>
  <si>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</si>
  <si>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</si>
  <si>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</si>
  <si>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</si>
  <si>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</si>
  <si>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</si>
  <si>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</si>
  <si>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</si>
  <si>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</si>
  <si>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</si>
  <si>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</si>
  <si>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</si>
  <si>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</si>
  <si>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</si>
  <si>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</si>
  <si>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</si>
  <si>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</si>
  <si>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</si>
  <si>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</si>
  <si>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</si>
  <si>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</si>
  <si>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</si>
  <si>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</si>
  <si>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</si>
  <si>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</si>
  <si>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</si>
  <si>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</si>
  <si>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</si>
  <si>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</si>
  <si>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</si>
  <si>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</si>
  <si>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</si>
  <si>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</si>
  <si>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</si>
  <si>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</si>
  <si>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</si>
  <si>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</si>
  <si>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</si>
  <si>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</si>
  <si>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</si>
  <si>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</si>
  <si>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</si>
  <si>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</si>
  <si>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</si>
  <si>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</si>
  <si>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</si>
  <si>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</si>
  <si>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</si>
  <si>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</si>
  <si>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</si>
  <si>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</si>
  <si>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</si>
  <si>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</si>
  <si>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</si>
  <si>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</si>
  <si>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</si>
  <si>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</si>
  <si>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</si>
  <si>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</si>
  <si>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</si>
  <si>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</si>
  <si>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</si>
  <si>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</si>
  <si>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</si>
  <si>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</si>
  <si>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</si>
  <si>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</si>
  <si>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</si>
  <si>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</si>
  <si>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</si>
  <si>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</si>
  <si>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</si>
  <si>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</si>
  <si>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</si>
  <si>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</si>
  <si>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</si>
  <si>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</si>
  <si>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</si>
  <si>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</si>
  <si>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</si>
  <si>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</si>
  <si>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</si>
  <si>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</si>
  <si>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</si>
  <si>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</si>
  <si>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</si>
  <si>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</si>
  <si>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</si>
  <si>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</si>
  <si>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</si>
  <si>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</si>
  <si>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</si>
  <si>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</si>
  <si>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</si>
  <si>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</si>
  <si>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</si>
  <si>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</si>
  <si>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</si>
  <si>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</si>
  <si>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</si>
  <si>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</si>
  <si>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</si>
  <si>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</si>
  <si>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</si>
  <si>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</si>
  <si>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</si>
  <si>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</si>
  <si>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</si>
  <si>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</si>
  <si>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</si>
  <si>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</si>
  <si>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</si>
  <si>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</si>
  <si>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</si>
  <si>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</si>
  <si>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</si>
  <si>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</si>
  <si>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</si>
  <si>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</si>
  <si>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</si>
  <si>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</si>
  <si>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</si>
  <si>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</si>
  <si>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</si>
  <si>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</si>
  <si>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</si>
  <si>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</si>
  <si>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</si>
  <si>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</si>
  <si>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</si>
  <si>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</si>
  <si>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</si>
  <si>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</si>
  <si>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</si>
  <si>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</si>
  <si>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</si>
  <si>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</si>
  <si>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</si>
  <si>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</si>
  <si>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</si>
  <si>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</si>
  <si>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</si>
  <si>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</si>
  <si>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</si>
  <si>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</si>
  <si>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</si>
  <si>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</si>
  <si>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</si>
  <si>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</si>
  <si>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</si>
  <si>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</si>
  <si>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</si>
  <si>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</si>
  <si>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</si>
  <si>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</si>
  <si>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</si>
  <si>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</si>
  <si>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</si>
  <si>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</si>
  <si>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</si>
  <si>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</si>
  <si>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</si>
  <si>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</si>
  <si>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</si>
  <si>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</si>
  <si>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</si>
  <si>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</si>
  <si>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</si>
  <si>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</si>
  <si>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</si>
  <si>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</si>
  <si>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</si>
  <si>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</si>
  <si>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</si>
  <si>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</si>
  <si>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</si>
  <si>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</si>
  <si>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</si>
  <si>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</si>
  <si>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</si>
  <si>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</si>
  <si>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</si>
  <si>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</si>
  <si>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</si>
  <si>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</si>
  <si>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</si>
  <si>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</si>
  <si>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</si>
  <si>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</si>
  <si>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</si>
  <si>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</si>
  <si>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</si>
  <si>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</si>
  <si>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</si>
  <si>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</si>
  <si>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</si>
  <si>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</si>
  <si>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</si>
  <si>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</si>
  <si>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</si>
  <si>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</si>
  <si>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</si>
  <si>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</si>
  <si>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</si>
  <si>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</si>
  <si>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</si>
  <si>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</si>
  <si>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</si>
  <si>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</si>
  <si>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</si>
  <si>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</si>
  <si>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</si>
  <si>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</si>
  <si>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</si>
  <si>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</si>
  <si>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</si>
  <si>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</si>
  <si>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</si>
  <si>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</si>
  <si>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</si>
  <si>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</si>
  <si>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</si>
  <si>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</si>
  <si>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</si>
  <si>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</si>
  <si>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</si>
  <si>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</si>
  <si>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</si>
  <si>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</si>
  <si>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</si>
  <si>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</si>
  <si>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</si>
  <si>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</si>
  <si>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</si>
  <si>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</si>
  <si>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</si>
  <si>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</si>
  <si>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</si>
  <si>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</si>
  <si>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</si>
  <si>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</si>
  <si>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</si>
  <si>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</si>
  <si>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</si>
  <si>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</si>
  <si>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</si>
  <si>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</si>
  <si>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</si>
  <si>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</si>
  <si>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</si>
  <si>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</si>
  <si>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</si>
  <si>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</si>
  <si>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</si>
  <si>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</si>
  <si>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</si>
  <si>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</si>
  <si>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</si>
  <si>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</si>
  <si>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</si>
  <si>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</si>
  <si>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</si>
  <si>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</si>
  <si>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</si>
  <si>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</si>
  <si>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</si>
  <si>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</si>
  <si>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</si>
  <si>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</si>
  <si>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</si>
  <si>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</si>
  <si>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</si>
  <si>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</si>
  <si>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</si>
  <si>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</si>
  <si>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</si>
  <si>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</si>
  <si>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</si>
  <si>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</si>
  <si>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</si>
  <si>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</si>
  <si>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</si>
  <si>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</si>
  <si>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</si>
  <si>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</si>
  <si>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</si>
  <si>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</si>
  <si>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</si>
  <si>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</si>
  <si>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</si>
  <si>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</si>
  <si>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</si>
  <si>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</si>
  <si>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</si>
  <si>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</si>
  <si>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</si>
  <si>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</si>
  <si>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</si>
  <si>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</si>
  <si>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</si>
  <si>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</si>
  <si>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</si>
  <si>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</si>
  <si>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</si>
  <si>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</si>
  <si>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</si>
  <si>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</si>
  <si>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</si>
  <si>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</si>
  <si>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</si>
  <si>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</si>
  <si>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</si>
  <si>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</si>
  <si>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</si>
  <si>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</si>
  <si>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</si>
  <si>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</si>
  <si>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</si>
  <si>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</si>
  <si>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</si>
  <si>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</si>
  <si>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</si>
  <si>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</si>
  <si>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</si>
  <si>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</si>
  <si>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</si>
  <si>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</si>
  <si>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</si>
  <si>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</si>
  <si>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</si>
  <si>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</si>
  <si>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</si>
  <si>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</si>
  <si>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</si>
  <si>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</si>
  <si>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</si>
  <si>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</si>
  <si>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</si>
  <si>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</si>
  <si>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</si>
  <si>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</si>
  <si>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</si>
  <si>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</si>
  <si>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</si>
  <si>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</si>
  <si>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</si>
  <si>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</si>
  <si>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</si>
  <si>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</si>
  <si>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</si>
  <si>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</si>
  <si>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</si>
  <si>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</si>
  <si>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</si>
  <si>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</si>
  <si>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</si>
  <si>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</si>
  <si>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</si>
  <si>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</si>
  <si>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</si>
  <si>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</si>
  <si>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</si>
  <si>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</si>
  <si>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</si>
  <si>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</si>
  <si>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</si>
  <si>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</si>
  <si>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</si>
  <si>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</si>
  <si>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</si>
  <si>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</si>
  <si>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</si>
  <si>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</si>
  <si>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</si>
  <si>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</si>
  <si>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</si>
  <si>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</si>
  <si>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</si>
  <si>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</si>
  <si>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</si>
  <si>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</si>
  <si>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</si>
  <si>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</si>
  <si>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</si>
  <si>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</si>
  <si>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</si>
  <si>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</si>
  <si>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</si>
  <si>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</si>
  <si>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</si>
  <si>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</si>
  <si>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</si>
  <si>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</si>
  <si>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</si>
  <si>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</si>
  <si>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</si>
  <si>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</si>
  <si>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</si>
  <si>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</si>
  <si>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</si>
  <si>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</si>
  <si>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</si>
  <si>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</si>
  <si>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</si>
  <si>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</si>
  <si>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</si>
  <si>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</si>
  <si>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</si>
  <si>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</si>
  <si>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</si>
  <si>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</si>
  <si>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</si>
  <si>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</si>
  <si>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</si>
  <si>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</si>
  <si>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</si>
  <si>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</si>
  <si>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</si>
  <si>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</si>
  <si>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</si>
  <si>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</si>
  <si>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</si>
  <si>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</si>
  <si>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</si>
  <si>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</si>
  <si>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</si>
  <si>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</si>
  <si>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</si>
  <si>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</si>
  <si>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</si>
  <si>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</si>
  <si>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</si>
  <si>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</si>
  <si>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</si>
  <si>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</si>
  <si>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</si>
  <si>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</si>
  <si>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</si>
  <si>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</si>
  <si>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</si>
  <si>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</si>
  <si>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</si>
  <si>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</si>
  <si>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</si>
  <si>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</si>
  <si>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</si>
  <si>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</si>
  <si>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</si>
  <si>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</si>
  <si>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</si>
  <si>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</si>
  <si>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</si>
  <si>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</si>
  <si>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</si>
  <si>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</si>
  <si>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</si>
  <si>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</si>
  <si>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</si>
  <si>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</si>
  <si>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</si>
  <si>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</si>
  <si>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</si>
  <si>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</si>
  <si>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</si>
  <si>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</si>
  <si>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</si>
  <si>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</si>
  <si>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</si>
  <si>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</si>
  <si>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</si>
  <si>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</si>
  <si>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</si>
  <si>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</si>
  <si>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</si>
  <si>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</si>
  <si>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</si>
  <si>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</si>
  <si>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</si>
  <si>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</si>
  <si>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</si>
  <si>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</si>
  <si>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</si>
  <si>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</si>
  <si>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</si>
  <si>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</si>
  <si>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</si>
  <si>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</si>
  <si>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</si>
  <si>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</si>
  <si>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</si>
  <si>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</si>
  <si>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</si>
  <si>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</si>
  <si>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</si>
  <si>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</si>
  <si>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</si>
  <si>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</si>
  <si>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</si>
  <si>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</si>
  <si>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</si>
  <si>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</si>
  <si>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</si>
  <si>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</si>
  <si>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</si>
  <si>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</si>
  <si>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</si>
  <si>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</si>
  <si>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</si>
  <si>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</si>
  <si>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</si>
  <si>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</si>
  <si>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</si>
  <si>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</si>
  <si>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</si>
  <si>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</si>
  <si>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</si>
  <si>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</si>
  <si>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</si>
  <si>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</si>
  <si>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</si>
  <si>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</si>
  <si>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</si>
  <si>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</si>
  <si>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</si>
  <si>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</si>
  <si>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</si>
  <si>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</si>
  <si>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</si>
  <si>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</si>
  <si>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</si>
  <si>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</si>
  <si>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</si>
  <si>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</si>
  <si>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</si>
  <si>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</si>
  <si>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</si>
  <si>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</si>
  <si>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</si>
  <si>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</si>
  <si>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</si>
  <si>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</si>
  <si>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</si>
  <si>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</si>
  <si>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</si>
  <si>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</si>
  <si>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</si>
  <si>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</si>
  <si>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</si>
  <si>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</si>
  <si>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</si>
  <si>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</si>
  <si>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</si>
  <si>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</si>
  <si>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</si>
  <si>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</si>
  <si>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</si>
  <si>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</si>
  <si>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</si>
  <si>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</si>
  <si>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</si>
  <si>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</si>
  <si>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</si>
  <si>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</si>
  <si>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</si>
  <si>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</si>
  <si>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</si>
  <si>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</si>
  <si>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</si>
  <si>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</si>
  <si>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</si>
  <si>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</si>
  <si>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</si>
  <si>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</si>
  <si>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</si>
  <si>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</si>
  <si>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</si>
  <si>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</si>
  <si>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</si>
  <si>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</si>
  <si>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</si>
  <si>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</si>
  <si>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</si>
  <si>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</si>
  <si>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</si>
  <si>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</si>
  <si>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</si>
  <si>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</si>
  <si>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</si>
  <si>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</si>
  <si>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</si>
  <si>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</si>
  <si>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</si>
  <si>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</si>
  <si>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</si>
  <si>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</si>
  <si>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</si>
  <si>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</si>
  <si>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</si>
  <si>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</si>
  <si>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</si>
  <si>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</si>
  <si>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</si>
  <si>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</si>
  <si>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</si>
  <si>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</si>
  <si>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</si>
  <si>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</si>
  <si>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</si>
  <si>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</si>
  <si>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</si>
  <si>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</si>
  <si>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</si>
  <si>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</si>
  <si>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</si>
  <si>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</si>
  <si>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</si>
  <si>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</si>
  <si>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</si>
  <si>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</si>
  <si>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</si>
  <si>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</si>
  <si>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</si>
  <si>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</si>
  <si>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</si>
  <si>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</si>
  <si>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</si>
  <si>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</si>
  <si>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</si>
  <si>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</si>
  <si>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</si>
  <si>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</si>
  <si>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</si>
  <si>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</si>
  <si>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</si>
  <si>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</si>
  <si>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</si>
  <si>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</si>
  <si>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</si>
  <si>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</si>
  <si>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</si>
  <si>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</si>
  <si>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</si>
  <si>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</si>
  <si>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</si>
  <si>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</si>
  <si>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</si>
  <si>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</si>
  <si>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</si>
  <si>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</si>
  <si>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</si>
  <si>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</si>
  <si>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</si>
  <si>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</si>
  <si>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</si>
  <si>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</si>
  <si>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</si>
  <si>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</si>
  <si>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</si>
  <si>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</si>
  <si>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</si>
  <si>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</si>
  <si>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</si>
  <si>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</si>
  <si>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</si>
  <si>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</si>
  <si>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</si>
  <si>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</si>
  <si>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</si>
  <si>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</si>
  <si>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</si>
  <si>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</si>
  <si>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</si>
  <si>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</si>
  <si>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</si>
  <si>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</si>
  <si>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</si>
  <si>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</si>
  <si>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</si>
  <si>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</si>
  <si>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</si>
  <si>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</si>
  <si>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</si>
  <si>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</si>
  <si>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</si>
  <si>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</si>
  <si>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</si>
  <si>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</si>
  <si>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</si>
  <si>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</si>
  <si>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</si>
  <si>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</si>
  <si>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</si>
  <si>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</si>
  <si>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</si>
  <si>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</si>
  <si>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</si>
  <si>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</si>
  <si>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</si>
  <si>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</si>
  <si>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</si>
  <si>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</si>
  <si>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</si>
  <si>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</si>
  <si>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</si>
  <si>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</si>
  <si>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</si>
  <si>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</si>
  <si>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</si>
  <si>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</si>
  <si>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</si>
  <si>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</si>
  <si>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</si>
  <si>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</si>
  <si>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</si>
  <si>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</si>
  <si>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</si>
  <si>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</si>
  <si>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</si>
  <si>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</si>
  <si>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</si>
  <si>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</si>
  <si>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</si>
  <si>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</si>
  <si>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</si>
  <si>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</si>
  <si>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</si>
  <si>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</si>
  <si>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</si>
  <si>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</si>
  <si>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</si>
  <si>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</si>
  <si>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</si>
  <si>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</si>
  <si>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</si>
  <si>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</si>
  <si>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</si>
  <si>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</si>
  <si>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</si>
  <si>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</si>
  <si>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</si>
  <si>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</si>
  <si>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</si>
  <si>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</si>
  <si>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</si>
  <si>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</si>
  <si>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</si>
  <si>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</si>
  <si>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</si>
  <si>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</si>
  <si>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</si>
  <si>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</si>
  <si>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</si>
  <si>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</si>
  <si>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</si>
  <si>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</si>
  <si>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</si>
  <si>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</si>
  <si>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</si>
  <si>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</si>
  <si>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</si>
  <si>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</si>
  <si>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</si>
  <si>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</si>
  <si>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</si>
  <si>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</si>
  <si>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</si>
  <si>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</si>
  <si>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</si>
  <si>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</si>
  <si>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</si>
  <si>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</si>
  <si>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</si>
  <si>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</si>
  <si>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</si>
  <si>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</si>
  <si>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</si>
  <si>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</si>
  <si>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</si>
  <si>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</si>
  <si>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</si>
  <si>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</si>
  <si>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</si>
  <si>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</si>
  <si>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</si>
  <si>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</si>
  <si>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</si>
  <si>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</si>
  <si>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</si>
  <si>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</si>
  <si>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</si>
  <si>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</si>
  <si>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</si>
  <si>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</si>
  <si>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</si>
  <si>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</si>
  <si>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</si>
  <si>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</si>
  <si>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</si>
  <si>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</si>
  <si>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</si>
  <si>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</si>
  <si>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</si>
  <si>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</si>
  <si>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</si>
  <si>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</si>
  <si>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</si>
  <si>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</si>
  <si>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</si>
  <si>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</si>
  <si>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</si>
  <si>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</si>
  <si>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</si>
  <si>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</si>
  <si>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</si>
  <si>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</si>
  <si>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</si>
  <si>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</si>
  <si>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</si>
  <si>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</si>
  <si>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</si>
  <si>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</si>
  <si>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</si>
  <si>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</si>
  <si>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</si>
  <si>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</si>
  <si>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</si>
  <si>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</si>
  <si>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</si>
  <si>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</si>
  <si>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</si>
  <si>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</si>
  <si>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</si>
  <si>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</si>
  <si>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</si>
  <si>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</si>
  <si>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</si>
  <si>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</si>
  <si>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</si>
  <si>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</si>
  <si>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</si>
  <si>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</si>
  <si>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</si>
  <si>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</si>
  <si>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</si>
  <si>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</si>
  <si>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</si>
  <si>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</si>
  <si>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</si>
  <si>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</si>
  <si>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</si>
  <si>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</si>
  <si>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</si>
  <si>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</si>
  <si>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</si>
  <si>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</si>
  <si>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</si>
  <si>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</si>
  <si>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</si>
  <si>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</si>
  <si>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</si>
  <si>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</si>
  <si>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</si>
  <si>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</si>
  <si>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</si>
  <si>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</si>
  <si>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</si>
  <si>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</si>
  <si>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</si>
  <si>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</si>
  <si>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</si>
  <si>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</si>
  <si>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</si>
  <si>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</si>
  <si>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</si>
  <si>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</si>
  <si>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</si>
  <si>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</si>
  <si>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</si>
  <si>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</si>
  <si>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</si>
  <si>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</si>
  <si>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</si>
  <si>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</si>
  <si>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</si>
  <si>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</si>
  <si>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</si>
  <si>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</si>
  <si>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</si>
  <si>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</si>
  <si>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</si>
  <si>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</si>
  <si>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</si>
  <si>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</si>
  <si>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</si>
  <si>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</si>
  <si>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</si>
  <si>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</si>
  <si>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</si>
  <si>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</si>
  <si>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</si>
  <si>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</si>
  <si>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</si>
  <si>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</si>
  <si>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</si>
  <si>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</si>
  <si>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</si>
  <si>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</si>
  <si>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</si>
  <si>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</si>
  <si>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</si>
  <si>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</si>
  <si>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</si>
  <si>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</si>
  <si>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</si>
  <si>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</si>
  <si>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</si>
  <si>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</si>
  <si>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</si>
  <si>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</si>
  <si>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</si>
  <si>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</si>
  <si>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</si>
  <si>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</si>
  <si>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</si>
  <si>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</si>
  <si>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</si>
  <si>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</si>
  <si>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</si>
  <si>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</si>
  <si>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</si>
  <si>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</si>
  <si>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</si>
  <si>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</si>
  <si>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</si>
  <si>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</si>
  <si>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</si>
  <si>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</si>
  <si>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</si>
  <si>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</si>
  <si>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</si>
  <si>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</si>
  <si>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</si>
  <si>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</si>
  <si>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</si>
  <si>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</si>
  <si>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</si>
  <si>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</si>
  <si>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</si>
  <si>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</si>
  <si>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</si>
  <si>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</si>
  <si>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</si>
  <si>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</si>
  <si>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</si>
  <si>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</si>
  <si>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</si>
  <si>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</si>
  <si>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</si>
  <si>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</si>
  <si>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</si>
  <si>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</si>
  <si>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</si>
  <si>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</si>
  <si>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</si>
  <si>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</si>
  <si>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</si>
  <si>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</si>
  <si>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</si>
  <si>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</si>
  <si>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</si>
  <si>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</si>
  <si>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</si>
  <si>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</si>
  <si>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</si>
  <si>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</si>
  <si>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</si>
  <si>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</si>
  <si>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</si>
  <si>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</si>
  <si>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</si>
  <si>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</si>
  <si>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</si>
  <si>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</si>
  <si>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</si>
  <si>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</si>
  <si>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</si>
  <si>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</si>
  <si>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</si>
  <si>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</si>
  <si>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</si>
  <si>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</si>
  <si>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</si>
  <si>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</si>
  <si>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</si>
  <si>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</si>
  <si>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</si>
  <si>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</si>
  <si>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</si>
  <si>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</si>
  <si>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</si>
  <si>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</si>
  <si>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</si>
  <si>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</si>
  <si>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</si>
  <si>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</si>
  <si>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</si>
  <si>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</si>
  <si>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</si>
  <si>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</si>
  <si>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</si>
  <si>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</si>
  <si>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</si>
  <si>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</si>
  <si>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</si>
  <si>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</si>
  <si>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</si>
  <si>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</si>
  <si>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</si>
  <si>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</si>
  <si>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</si>
  <si>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</si>
  <si>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</si>
  <si>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</si>
  <si>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</si>
  <si>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</si>
  <si>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</si>
  <si>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</si>
  <si>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</si>
  <si>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</si>
  <si>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</si>
  <si>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</si>
  <si>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</si>
  <si>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</si>
  <si>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</si>
  <si>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</si>
  <si>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</si>
  <si>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</si>
  <si>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</si>
  <si>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</si>
  <si>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</si>
  <si>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</si>
  <si>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</si>
  <si>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</si>
  <si>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</si>
  <si>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</si>
  <si>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</si>
  <si>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</si>
  <si>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</si>
  <si>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</si>
  <si>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</si>
  <si>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</si>
  <si>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</si>
  <si>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</si>
  <si>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</si>
  <si>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</si>
  <si>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</si>
  <si>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</si>
  <si>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</si>
  <si>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</si>
  <si>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</si>
  <si>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</si>
  <si>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</si>
  <si>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</si>
  <si>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</si>
  <si>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</si>
  <si>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</si>
  <si>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</si>
  <si>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</si>
  <si>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</si>
  <si>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</si>
  <si>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</si>
  <si>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</si>
  <si>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</si>
  <si>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</si>
  <si>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</si>
  <si>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</si>
  <si>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</si>
  <si>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</si>
  <si>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</si>
  <si>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</si>
  <si>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</si>
  <si>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</si>
  <si>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</si>
  <si>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</si>
  <si>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</si>
  <si>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</si>
  <si>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</si>
  <si>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</si>
  <si>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</si>
  <si>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</si>
  <si>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</si>
  <si>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</si>
  <si>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</si>
  <si>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</si>
  <si>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</si>
  <si>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</si>
  <si>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</si>
  <si>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</si>
  <si>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</si>
  <si>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</si>
  <si>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</si>
  <si>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</si>
  <si>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</si>
  <si>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</si>
  <si>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</si>
  <si>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</si>
  <si>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</si>
  <si>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</si>
  <si>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</si>
  <si>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</si>
  <si>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</si>
  <si>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</si>
  <si>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</si>
  <si>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</si>
  <si>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</si>
  <si>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</si>
  <si>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</si>
  <si>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</si>
  <si>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</si>
  <si>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</si>
  <si>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</si>
  <si>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</si>
  <si>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</si>
  <si>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</si>
  <si>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</si>
  <si>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</si>
  <si>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</si>
  <si>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</si>
  <si>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</si>
  <si>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</si>
  <si>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</si>
  <si>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</si>
  <si>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</si>
  <si>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</si>
  <si>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</si>
  <si>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</si>
  <si>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</si>
  <si>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</si>
  <si>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</si>
  <si>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</si>
  <si>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</si>
  <si>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</si>
  <si>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</si>
  <si>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</si>
  <si>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</si>
  <si>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</si>
  <si>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</si>
  <si>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</si>
  <si>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</si>
  <si>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</si>
  <si>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</si>
  <si>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</si>
  <si>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</si>
  <si>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</si>
  <si>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</si>
  <si>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</si>
  <si>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</si>
  <si>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</si>
  <si>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</si>
  <si>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</si>
  <si>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</si>
  <si>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</si>
  <si>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</si>
  <si>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</si>
  <si>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</si>
  <si>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</si>
  <si>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</si>
  <si>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</si>
  <si>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</si>
  <si>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</si>
  <si>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</si>
  <si>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</si>
  <si>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</si>
  <si>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</si>
  <si>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</si>
  <si>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</si>
  <si>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</si>
  <si>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</si>
  <si>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</si>
  <si>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</si>
  <si>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</si>
  <si>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</si>
  <si>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</si>
  <si>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</si>
  <si>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</si>
  <si>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</si>
  <si>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</si>
  <si>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</si>
  <si>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</si>
  <si>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</si>
  <si>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</si>
  <si>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</si>
  <si>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</si>
  <si>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</si>
  <si>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</si>
  <si>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</si>
  <si>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</si>
  <si>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</si>
  <si>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</si>
  <si>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</si>
  <si>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</si>
  <si>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</si>
  <si>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</si>
  <si>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</si>
  <si>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</si>
  <si>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</si>
  <si>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</si>
  <si>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</si>
  <si>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</si>
  <si>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</si>
  <si>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</si>
  <si>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</si>
  <si>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</si>
  <si>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</si>
  <si>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</si>
  <si>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</si>
  <si>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</si>
  <si>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</si>
  <si>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</si>
  <si>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</si>
  <si>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</si>
  <si>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</si>
  <si>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</si>
  <si>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</si>
  <si>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</si>
  <si>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</si>
  <si>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</si>
  <si>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</si>
  <si>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</si>
  <si>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</si>
  <si>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</si>
  <si>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</si>
  <si>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</si>
  <si>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</si>
  <si>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</si>
  <si>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</si>
  <si>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</si>
  <si>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</si>
  <si>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</si>
  <si>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</si>
  <si>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</si>
  <si>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</si>
  <si>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</si>
  <si>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</si>
  <si>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</si>
  <si>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</si>
  <si>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</si>
  <si>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</si>
  <si>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</si>
  <si>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</si>
  <si>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</si>
  <si>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</si>
  <si>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</si>
  <si>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</si>
  <si>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</si>
  <si>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</si>
  <si>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</si>
  <si>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</si>
  <si>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</si>
  <si>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</si>
  <si>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</si>
  <si>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</si>
  <si>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</si>
  <si>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</si>
  <si>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</si>
  <si>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</si>
  <si>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</si>
  <si>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</si>
  <si>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</si>
  <si>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</si>
  <si>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</si>
  <si>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</si>
  <si>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</si>
  <si>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</si>
  <si>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</si>
  <si>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</si>
  <si>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</si>
  <si>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</si>
  <si>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</si>
  <si>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</si>
  <si>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</si>
  <si>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</si>
  <si>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</si>
  <si>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</si>
  <si>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</si>
  <si>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</si>
  <si>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</si>
  <si>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</si>
  <si>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</si>
  <si>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</si>
  <si>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</si>
  <si>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</si>
  <si>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</si>
  <si>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</si>
  <si>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</si>
  <si>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</si>
  <si>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</si>
  <si>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</si>
  <si>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</si>
  <si>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</si>
  <si>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</si>
  <si>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</si>
  <si>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</si>
  <si>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</si>
  <si>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</si>
  <si>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</si>
  <si>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</si>
  <si>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</si>
  <si>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</si>
  <si>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</si>
  <si>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</si>
  <si>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</si>
  <si>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</si>
  <si>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</si>
  <si>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</si>
  <si>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</si>
  <si>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</si>
  <si>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</si>
  <si>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</si>
  <si>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</si>
  <si>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</si>
  <si>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</si>
  <si>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</si>
  <si>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</si>
  <si>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</si>
  <si>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</si>
  <si>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</si>
  <si>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</si>
  <si>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</si>
  <si>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</si>
  <si>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</si>
  <si>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</si>
  <si>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</si>
  <si>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</si>
  <si>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</si>
  <si>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</si>
  <si>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</si>
  <si>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</si>
  <si>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</si>
  <si>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</si>
  <si>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</si>
  <si>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</si>
  <si>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</si>
  <si>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</si>
  <si>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</si>
  <si>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</si>
  <si>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</si>
  <si>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</si>
  <si>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</si>
  <si>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</si>
  <si>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</si>
  <si>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</si>
  <si>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</si>
  <si>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</si>
  <si>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</si>
  <si>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</si>
  <si>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</si>
  <si>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</si>
  <si>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</si>
  <si>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</si>
  <si>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</si>
  <si>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</si>
  <si>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</si>
  <si>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</si>
  <si>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</si>
  <si>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</si>
  <si>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</si>
  <si>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</si>
  <si>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</si>
  <si>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</si>
  <si>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</si>
  <si>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</si>
  <si>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</si>
  <si>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</si>
  <si>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</si>
  <si>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</si>
  <si>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</si>
  <si>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</si>
  <si>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</si>
  <si>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</si>
  <si>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</si>
  <si>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</si>
  <si>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</si>
  <si>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</si>
  <si>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</si>
  <si>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</si>
  <si>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</si>
  <si>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</si>
  <si>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</si>
  <si>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</si>
  <si>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</si>
  <si>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</si>
  <si>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</si>
  <si>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</si>
  <si>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</si>
  <si>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</si>
  <si>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</si>
  <si>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</si>
  <si>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</si>
  <si>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</si>
  <si>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</si>
  <si>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</si>
  <si>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</si>
  <si>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</si>
  <si>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</si>
  <si>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</si>
  <si>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</si>
  <si>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</si>
  <si>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</si>
  <si>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</si>
  <si>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</si>
  <si>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</si>
  <si>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</si>
  <si>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</si>
  <si>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</si>
  <si>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</si>
  <si>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</si>
  <si>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</si>
  <si>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</si>
  <si>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</si>
  <si>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</si>
  <si>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</si>
  <si>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</si>
  <si>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</si>
  <si>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</si>
  <si>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</si>
  <si>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</si>
  <si>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</si>
  <si>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</si>
  <si>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</si>
  <si>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</si>
  <si>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</si>
  <si>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</si>
  <si>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</si>
  <si>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</si>
  <si>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</si>
  <si>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</si>
  <si>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</si>
  <si>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</si>
  <si>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</si>
  <si>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</si>
  <si>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</si>
  <si>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</si>
  <si>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</si>
  <si>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</si>
  <si>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</si>
  <si>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</si>
  <si>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</si>
  <si>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</si>
  <si>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</si>
  <si>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</si>
  <si>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</si>
  <si>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</si>
  <si>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</si>
  <si>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</si>
  <si>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</si>
  <si>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</si>
  <si>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</si>
  <si>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</si>
  <si>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</si>
  <si>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</si>
  <si>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</si>
  <si>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</si>
  <si>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</si>
  <si>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</si>
  <si>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</si>
  <si>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</si>
  <si>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</si>
  <si>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</si>
  <si>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</si>
  <si>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</si>
  <si>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</si>
  <si>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</si>
  <si>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</si>
  <si>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</si>
  <si>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</si>
  <si>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</si>
  <si>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</si>
  <si>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</si>
  <si>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</si>
  <si>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</si>
  <si>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</si>
  <si>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</si>
  <si>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</si>
  <si>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</si>
  <si>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</si>
  <si>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</si>
  <si>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</si>
  <si>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</si>
  <si>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</si>
  <si>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</si>
  <si>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</si>
  <si>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</si>
  <si>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</si>
  <si>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</si>
  <si>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</si>
  <si>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</si>
  <si>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</si>
  <si>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</si>
  <si>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</si>
  <si>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</si>
  <si>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</si>
  <si>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</si>
  <si>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</si>
  <si>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</si>
  <si>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</si>
  <si>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</si>
  <si>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</si>
  <si>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</si>
  <si>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</si>
  <si>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</si>
  <si>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</si>
  <si>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</si>
  <si>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</si>
  <si>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</si>
  <si>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</si>
  <si>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</si>
  <si>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</si>
  <si>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</si>
  <si>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</si>
  <si>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</si>
  <si>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</si>
  <si>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</si>
  <si>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</si>
  <si>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</si>
  <si>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</si>
  <si>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</si>
  <si>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</si>
  <si>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</si>
  <si>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</si>
  <si>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</si>
  <si>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</si>
  <si>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</si>
  <si>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</si>
  <si>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</si>
  <si>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</si>
  <si>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</si>
  <si>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</si>
  <si>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</si>
  <si>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</si>
  <si>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</si>
  <si>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</si>
  <si>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</si>
  <si>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</si>
  <si>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</si>
  <si>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</si>
  <si>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</si>
  <si>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</si>
  <si>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</si>
  <si>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</si>
  <si>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</si>
  <si>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</si>
  <si>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</si>
  <si>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</si>
  <si>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</si>
  <si>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</si>
  <si>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</si>
  <si>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</si>
  <si>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</si>
  <si>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</si>
  <si>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</si>
  <si>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</si>
  <si>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</si>
  <si>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</si>
  <si>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</si>
  <si>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</si>
  <si>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</si>
  <si>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</si>
  <si>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</si>
  <si>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</si>
  <si>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</si>
  <si>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</si>
  <si>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</si>
  <si>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</si>
  <si>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</si>
  <si>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</si>
  <si>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</si>
  <si>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</si>
  <si>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</si>
  <si>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</si>
  <si>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</si>
  <si>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</si>
  <si>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</si>
  <si>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</si>
  <si>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</si>
  <si>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</si>
  <si>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</si>
  <si>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</si>
  <si>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</si>
  <si>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</si>
  <si>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</si>
  <si>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</si>
  <si>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</si>
  <si>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</si>
  <si>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</si>
  <si>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</si>
  <si>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</si>
  <si>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</si>
  <si>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</si>
  <si>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</si>
  <si>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</si>
  <si>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</si>
  <si>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</si>
  <si>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</si>
  <si>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</si>
  <si>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</si>
  <si>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</si>
  <si>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</si>
  <si>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</si>
  <si>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</si>
  <si>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</si>
  <si>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</si>
  <si>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</si>
  <si>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</si>
  <si>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</si>
  <si>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</si>
  <si>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</si>
  <si>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</si>
  <si>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</si>
  <si>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</si>
  <si>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</si>
  <si>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</si>
  <si>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</si>
  <si>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</si>
  <si>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</si>
  <si>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</si>
  <si>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</si>
  <si>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</si>
  <si>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</si>
  <si>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</si>
  <si>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</si>
  <si>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</si>
  <si>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</si>
  <si>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</si>
  <si>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</si>
  <si>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</si>
  <si>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</si>
  <si>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</si>
  <si>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</si>
  <si>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</si>
  <si>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</si>
  <si>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</si>
  <si>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</si>
  <si>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</si>
  <si>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</si>
  <si>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</si>
  <si>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</si>
  <si>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</si>
  <si>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</si>
  <si>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</si>
  <si>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</si>
  <si>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</si>
  <si>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</si>
  <si>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</si>
  <si>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</si>
  <si>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</si>
  <si>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</si>
  <si>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</si>
  <si>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</si>
  <si>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</si>
  <si>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</si>
  <si>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</si>
  <si>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</si>
  <si>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</si>
  <si>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</si>
  <si>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</si>
  <si>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</si>
  <si>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</si>
  <si>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</si>
  <si>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</si>
  <si>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</si>
  <si>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</si>
  <si>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</si>
  <si>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</si>
  <si>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</si>
  <si>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</si>
  <si>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</si>
  <si>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</si>
  <si>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</si>
  <si>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</si>
  <si>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</si>
  <si>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</si>
  <si>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</si>
  <si>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</si>
  <si>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</si>
  <si>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</si>
  <si>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</si>
  <si>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</si>
  <si>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</si>
  <si>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</si>
  <si>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</si>
  <si>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</si>
  <si>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</si>
  <si>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</si>
  <si>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</si>
  <si>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</si>
  <si>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</si>
  <si>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</si>
  <si>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</si>
  <si>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</si>
  <si>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</si>
  <si>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</si>
  <si>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</si>
  <si>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</si>
  <si>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</si>
  <si>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</si>
  <si>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</si>
  <si>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</si>
  <si>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</si>
  <si>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</si>
  <si>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</si>
  <si>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</si>
  <si>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</si>
  <si>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</si>
  <si>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</si>
  <si>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</si>
  <si>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</si>
  <si>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</si>
  <si>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</si>
  <si>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</si>
  <si>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</si>
  <si>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</si>
  <si>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</si>
  <si>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</si>
  <si>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</si>
  <si>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</si>
  <si>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</si>
  <si>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</si>
  <si>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</si>
  <si>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</si>
  <si>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</si>
  <si>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</si>
  <si>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</si>
  <si>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</si>
  <si>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</si>
  <si>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</si>
  <si>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</si>
  <si>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</si>
  <si>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</si>
  <si>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</si>
  <si>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</si>
  <si>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</si>
  <si>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</si>
  <si>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</si>
  <si>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</si>
  <si>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</si>
  <si>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</si>
  <si>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</si>
  <si>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</si>
  <si>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</si>
  <si>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</si>
  <si>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</si>
  <si>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</si>
  <si>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</si>
  <si>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</si>
  <si>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</si>
  <si>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</si>
  <si>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</si>
  <si>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</si>
  <si>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</si>
  <si>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</si>
  <si>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</si>
  <si>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</si>
  <si>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</si>
  <si>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</si>
  <si>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</si>
  <si>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</si>
  <si>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</si>
  <si>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</si>
  <si>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</si>
  <si>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</si>
  <si>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</si>
  <si>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</si>
  <si>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</si>
  <si>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</si>
  <si>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</si>
  <si>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</si>
  <si>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</si>
  <si>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</si>
  <si>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</si>
  <si>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</si>
  <si>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</si>
  <si>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</si>
  <si>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</si>
  <si>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</si>
  <si>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</si>
  <si>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</si>
  <si>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</si>
  <si>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</si>
  <si>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</si>
  <si>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</si>
  <si>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</si>
  <si>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</si>
  <si>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</si>
  <si>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</si>
  <si>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</si>
  <si>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</si>
  <si>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</si>
  <si>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</si>
  <si>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</si>
  <si>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</si>
  <si>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</si>
  <si>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</si>
  <si>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</si>
  <si>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2021-23-10000741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</si>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</sst>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
      <sz val="12"/>
      <color rgb="FF000000"/>
      <name val="Arial"/>
      <family val="2"/>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4"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2653</v>
      </c>
      <c r="D2" s="208"/>
      <c r="E2" s="208"/>
      <c r="F2" s="208"/>
      <c r="G2" s="208"/>
      <c r="H2" s="208"/>
      <c r="I2" s="208"/>
      <c r="J2" s="208"/>
      <c r="K2" s="208"/>
      <c r="L2" s="183" t="s">
        <v>2640</v>
      </c>
      <c r="M2" s="183"/>
      <c r="N2" s="191" t="s">
        <v>2641</v>
      </c>
      <c r="O2" s="192"/>
    </row>
    <row r="3" spans="1:20" ht="33" customHeight="1" x14ac:dyDescent="0.25">
      <c r="A3" s="9"/>
      <c r="B3" s="8"/>
      <c r="C3" s="209"/>
      <c r="D3" s="210"/>
      <c r="E3" s="210"/>
      <c r="F3" s="210"/>
      <c r="G3" s="210"/>
      <c r="H3" s="210"/>
      <c r="I3" s="210"/>
      <c r="J3" s="210"/>
      <c r="K3" s="210"/>
      <c r="L3" s="193" t="s">
        <v>1</v>
      </c>
      <c r="M3" s="193"/>
      <c r="N3" s="193"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7" t="str">
        <f>HYPERLINK("#MI_Oferente_Singular!A114","CAPACIDAD RESIDUAL")</f>
        <v>CAPACIDAD RESIDUAL</v>
      </c>
      <c r="F8" s="188"/>
      <c r="G8" s="18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7" t="str">
        <f>HYPERLINK("#MI_Oferente_Singular!A162","TALENTO HUMANO")</f>
        <v>TALENTO HUMANO</v>
      </c>
      <c r="F9" s="188"/>
      <c r="G9" s="18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7" t="str">
        <f>HYPERLINK("#MI_Oferente_Singular!F162","INFRAESTRUCTURA")</f>
        <v>INFRAESTRUCTURA</v>
      </c>
      <c r="F10" s="188"/>
      <c r="G10" s="18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
      <c r="A15" s="9"/>
      <c r="B15" s="32" t="s">
        <v>2635</v>
      </c>
      <c r="C15" s="255" t="s">
        <v>2720</v>
      </c>
      <c r="D15" s="35"/>
      <c r="E15" s="35"/>
      <c r="F15" s="5"/>
      <c r="G15" s="32" t="s">
        <v>1168</v>
      </c>
      <c r="H15" s="103" t="s">
        <v>220</v>
      </c>
      <c r="I15" s="32" t="s">
        <v>2624</v>
      </c>
      <c r="J15" s="108" t="s">
        <v>2626</v>
      </c>
      <c r="L15" s="213" t="s">
        <v>8</v>
      </c>
      <c r="M15" s="21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0"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0"/>
      <c r="I20" s="138" t="s">
        <v>220</v>
      </c>
      <c r="J20" s="139" t="s">
        <v>487</v>
      </c>
      <c r="K20" s="140">
        <v>4635104595</v>
      </c>
      <c r="L20" s="141"/>
      <c r="M20" s="141">
        <v>44561</v>
      </c>
      <c r="N20" s="124">
        <f>+(M20-L20)/30</f>
        <v>1485.3666666666666</v>
      </c>
      <c r="O20" s="127"/>
      <c r="U20" s="123"/>
      <c r="V20" s="105">
        <f ca="1">NOW()</f>
        <v>44193.542471296299</v>
      </c>
      <c r="W20" s="105">
        <f ca="1">NOW()</f>
        <v>44193.542471296299</v>
      </c>
    </row>
    <row r="21" spans="1:23" ht="30" customHeight="1" outlineLevel="1" x14ac:dyDescent="0.25">
      <c r="A21" s="9"/>
      <c r="B21" s="71"/>
      <c r="C21" s="5"/>
      <c r="D21" s="5"/>
      <c r="E21" s="5"/>
      <c r="F21" s="5"/>
      <c r="G21" s="5"/>
      <c r="H21" s="70"/>
      <c r="I21" s="138" t="s">
        <v>220</v>
      </c>
      <c r="J21" s="139" t="s">
        <v>487</v>
      </c>
      <c r="K21" s="140">
        <v>4635104595</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220</v>
      </c>
      <c r="J22" s="139" t="s">
        <v>487</v>
      </c>
      <c r="K22" s="140">
        <v>4635104595</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220</v>
      </c>
      <c r="J23" s="139" t="s">
        <v>489</v>
      </c>
      <c r="K23" s="140">
        <v>4635104595</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220</v>
      </c>
      <c r="J24" s="139" t="s">
        <v>504</v>
      </c>
      <c r="K24" s="140">
        <v>4635104595</v>
      </c>
      <c r="L24" s="141"/>
      <c r="M24" s="141">
        <v>44561</v>
      </c>
      <c r="N24" s="125">
        <f t="shared" si="1"/>
        <v>1485.3666666666666</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18"/>
      <c r="I37" s="119"/>
      <c r="J37" s="119"/>
      <c r="K37" s="119"/>
      <c r="L37" s="119"/>
      <c r="M37" s="119"/>
      <c r="N37" s="119"/>
      <c r="O37" s="120"/>
    </row>
    <row r="38" spans="1:16" ht="21" customHeight="1" x14ac:dyDescent="0.25">
      <c r="A38" s="9"/>
      <c r="B38" s="182" t="str">
        <f>VLOOKUP(B20,EAS!A2:B1439,2,0)</f>
        <v>FUNDACION EDUCATIVA ROBERTO VILLEGAS</v>
      </c>
      <c r="C38" s="182"/>
      <c r="D38" s="182"/>
      <c r="E38" s="182"/>
      <c r="F38" s="182"/>
      <c r="G38" s="5"/>
      <c r="H38" s="121"/>
      <c r="I38" s="194" t="s">
        <v>7</v>
      </c>
      <c r="J38" s="194"/>
      <c r="K38" s="194"/>
      <c r="L38" s="194"/>
      <c r="M38" s="194"/>
      <c r="N38" s="194"/>
      <c r="O38" s="122"/>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2654</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2655</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43" t="s">
        <v>2659</v>
      </c>
      <c r="B163" s="244"/>
      <c r="C163" s="244"/>
      <c r="D163" s="244"/>
      <c r="E163" s="245"/>
      <c r="F163" s="246" t="s">
        <v>2660</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50" t="s">
        <v>2643</v>
      </c>
      <c r="J167" s="251"/>
      <c r="K167" s="251"/>
      <c r="L167" s="251"/>
      <c r="M167" s="251"/>
      <c r="N167" s="251"/>
      <c r="O167" s="252"/>
      <c r="U167" s="51"/>
    </row>
    <row r="168" spans="1:28" x14ac:dyDescent="0.25">
      <c r="A168" s="9"/>
      <c r="B168" s="227" t="s">
        <v>2657</v>
      </c>
      <c r="C168" s="227"/>
      <c r="D168" s="227"/>
      <c r="E168" s="8"/>
      <c r="F168" s="5"/>
      <c r="H168" s="81" t="s">
        <v>2656</v>
      </c>
      <c r="I168" s="250"/>
      <c r="J168" s="251"/>
      <c r="K168" s="251"/>
      <c r="L168" s="251"/>
      <c r="M168" s="251"/>
      <c r="N168" s="251"/>
      <c r="O168" s="25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2667</v>
      </c>
      <c r="B172" s="185"/>
      <c r="C172" s="185"/>
      <c r="D172" s="185"/>
      <c r="E172" s="185"/>
      <c r="F172" s="185"/>
      <c r="G172" s="185"/>
      <c r="H172" s="185"/>
      <c r="I172" s="185"/>
      <c r="J172" s="185"/>
      <c r="K172" s="185"/>
      <c r="L172" s="185"/>
      <c r="M172" s="185"/>
      <c r="N172" s="185"/>
      <c r="O172" s="186"/>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2668</v>
      </c>
      <c r="C176" s="215"/>
      <c r="D176" s="215"/>
      <c r="E176" s="215"/>
      <c r="F176" s="215"/>
      <c r="G176" s="215"/>
      <c r="H176" s="20"/>
      <c r="I176" s="222" t="s">
        <v>2674</v>
      </c>
      <c r="J176" s="223"/>
      <c r="K176" s="223"/>
      <c r="L176" s="223"/>
      <c r="M176" s="22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2671</v>
      </c>
      <c r="O177" s="8"/>
      <c r="Q177" s="19"/>
      <c r="R177" s="19"/>
      <c r="S177" s="19"/>
      <c r="T177" s="19"/>
      <c r="U177" s="19"/>
      <c r="V177" s="19"/>
      <c r="W177" s="19"/>
      <c r="X177" s="19"/>
      <c r="Y177" s="19"/>
      <c r="Z177" s="19"/>
      <c r="AA177" s="19"/>
      <c r="AB177" s="19"/>
    </row>
    <row r="178" spans="1:28" ht="23.25" x14ac:dyDescent="0.25">
      <c r="A178" s="9"/>
      <c r="B178" s="219"/>
      <c r="C178" s="220"/>
      <c r="D178" s="221"/>
      <c r="E178" s="155"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52"/>
      <c r="Z178" s="153" t="str">
        <f>IF(Y178&gt;0,SUM(E180+Y178),"")</f>
        <v/>
      </c>
      <c r="AA178" s="19"/>
      <c r="AB178" s="19"/>
    </row>
    <row r="179" spans="1:28" ht="23.25" x14ac:dyDescent="0.25">
      <c r="A179" s="9"/>
      <c r="B179" s="225" t="s">
        <v>2668</v>
      </c>
      <c r="C179" s="225"/>
      <c r="D179" s="225"/>
      <c r="E179" s="159">
        <v>0.02</v>
      </c>
      <c r="F179" s="158"/>
      <c r="G179" s="153" t="str">
        <f>IF(F179&gt;0,SUM(E179+F179),"")</f>
        <v/>
      </c>
      <c r="H179" s="5"/>
      <c r="I179" s="225" t="s">
        <v>2670</v>
      </c>
      <c r="J179" s="225"/>
      <c r="K179" s="225"/>
      <c r="L179" s="225"/>
      <c r="M179" s="160"/>
      <c r="O179" s="8"/>
      <c r="Q179" s="19"/>
      <c r="R179" s="147" t="str">
        <f>IF(M179&gt;0,SUM(L179+M179),"")</f>
        <v/>
      </c>
      <c r="T179" s="19"/>
      <c r="U179" s="181" t="s">
        <v>1166</v>
      </c>
      <c r="V179" s="181"/>
      <c r="W179" s="181"/>
      <c r="X179" s="24">
        <v>0.02</v>
      </c>
      <c r="Y179" s="152"/>
      <c r="Z179" s="153" t="str">
        <f>IF(Y179&gt;0,SUM(E181+Y179),"")</f>
        <v/>
      </c>
      <c r="AA179" s="19"/>
      <c r="AB179" s="19"/>
    </row>
    <row r="180" spans="1:28" ht="23.25" hidden="1" x14ac:dyDescent="0.25">
      <c r="A180" s="9"/>
      <c r="B180" s="205"/>
      <c r="C180" s="205"/>
      <c r="D180" s="205"/>
      <c r="E180" s="157"/>
      <c r="H180" s="5"/>
      <c r="I180" s="205"/>
      <c r="J180" s="205"/>
      <c r="K180" s="205"/>
      <c r="L180" s="205"/>
      <c r="M180" s="5"/>
      <c r="O180" s="8"/>
      <c r="Q180" s="19"/>
      <c r="R180" s="147" t="str">
        <f>IF(S180&gt;0,SUM(L180+S180),"")</f>
        <v/>
      </c>
      <c r="S180" s="152"/>
      <c r="T180" s="19"/>
      <c r="U180" s="181" t="s">
        <v>1167</v>
      </c>
      <c r="V180" s="181"/>
      <c r="W180" s="181"/>
      <c r="X180" s="24">
        <v>0.03</v>
      </c>
      <c r="Y180" s="152"/>
      <c r="Z180" s="153" t="str">
        <f>IF(Y180&gt;0,SUM(E182+Y180),"")</f>
        <v/>
      </c>
      <c r="AA180" s="19"/>
      <c r="AB180" s="19"/>
    </row>
    <row r="181" spans="1:28" ht="23.25" hidden="1" x14ac:dyDescent="0.25">
      <c r="A181" s="9"/>
      <c r="B181" s="205"/>
      <c r="C181" s="205"/>
      <c r="D181" s="205"/>
      <c r="E181" s="157"/>
      <c r="H181" s="5"/>
      <c r="I181" s="205"/>
      <c r="J181" s="205"/>
      <c r="K181" s="205"/>
      <c r="L181" s="205"/>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5"/>
      <c r="C182" s="205"/>
      <c r="D182" s="205"/>
      <c r="E182" s="157"/>
      <c r="H182" s="5"/>
      <c r="I182" s="205"/>
      <c r="J182" s="205"/>
      <c r="K182" s="205"/>
      <c r="L182" s="20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06" t="s">
        <v>2628</v>
      </c>
      <c r="L185" s="206"/>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40" t="s">
        <v>2636</v>
      </c>
      <c r="C192" s="24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8" t="s">
        <v>2658</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2020-12-28T18:01:13Z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