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ACION 2021\CONSORCIO DESARROLLO CUIDADO Y OPORTUNIDADES\CONSORCIO DESARROLLO CUIDADO Y OPORTUNIDADES\LA UNION\"/>
    </mc:Choice>
  </mc:AlternateContent>
  <xr:revisionPtr revIDLastSave="0" documentId="13_ncr:1_{C4002287-8338-43E8-8ECF-772F1D8CFB9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1840" windowHeight="1314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<sst xmlns="http://schemas.openxmlformats.org/spreadsheetml/2006/main" count="4652" uniqueCount="2763">
  <si>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</si>
  <si>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</si>
  <si>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</si>
  <si>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</si>
  <si>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</si>
  <si>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</si>
  <si>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</si>
  <si>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</si>
  <si>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</si>
  <si>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</si>
  <si>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</si>
  <si>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</si>
  <si>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</si>
  <si>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</si>
  <si>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</si>
  <si>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</si>
  <si>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</si>
  <si>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</si>
  <si>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</si>
  <si>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</si>
  <si>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</si>
  <si>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</si>
  <si>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</si>
  <si>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</si>
  <si>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</si>
  <si>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</si>
  <si>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</si>
  <si>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</si>
  <si>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</si>
  <si>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</si>
  <si>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</si>
  <si>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</si>
  <si>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</si>
  <si>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</si>
  <si>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</si>
  <si>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</si>
  <si>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</si>
  <si>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</si>
  <si>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</si>
  <si>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</si>
  <si>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</si>
  <si>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</si>
  <si>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</si>
  <si>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</si>
  <si>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</si>
  <si>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</si>
  <si>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</si>
  <si>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</si>
  <si>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</si>
  <si>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</si>
  <si>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</si>
  <si>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</si>
  <si>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</si>
  <si>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</si>
  <si>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</si>
  <si>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</si>
  <si>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</si>
  <si>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</si>
  <si>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</si>
  <si>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</si>
  <si>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</si>
  <si>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</si>
  <si>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</si>
  <si>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</si>
  <si>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</si>
  <si>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</si>
  <si>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</si>
  <si>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</si>
  <si>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</si>
  <si>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</si>
  <si>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</si>
  <si>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</si>
  <si>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</si>
  <si>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</si>
  <si>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</si>
  <si>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</si>
  <si>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</si>
  <si>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</si>
  <si>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</si>
  <si>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</si>
  <si>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</si>
  <si>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</si>
  <si>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</si>
  <si>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</si>
  <si>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</si>
  <si>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</si>
  <si>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</si>
  <si>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</si>
  <si>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</si>
  <si>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</si>
  <si>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</si>
  <si>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</si>
  <si>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</si>
  <si>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</si>
  <si>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</si>
  <si>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</si>
  <si>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</si>
  <si>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</si>
  <si>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</si>
  <si>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</si>
  <si>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</si>
  <si>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</si>
  <si>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</si>
  <si>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</si>
  <si>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</si>
  <si>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</si>
  <si>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</si>
  <si>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</si>
  <si>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</si>
  <si>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</si>
  <si>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</si>
  <si>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</si>
  <si>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</si>
  <si>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</si>
  <si>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</si>
  <si>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</si>
  <si>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</si>
  <si>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</si>
  <si>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</si>
  <si>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</si>
  <si>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</si>
  <si>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</si>
  <si>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</si>
  <si>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</si>
  <si>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</si>
  <si>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</si>
  <si>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</si>
  <si>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</si>
  <si>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</si>
  <si>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</si>
  <si>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</si>
  <si>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</si>
  <si>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</si>
  <si>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</si>
  <si>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</si>
  <si>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</si>
  <si>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</si>
  <si>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</si>
  <si>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</si>
  <si>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</si>
  <si>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</si>
  <si>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</si>
  <si>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</si>
  <si>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</si>
  <si>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</si>
  <si>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</si>
  <si>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</si>
  <si>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</si>
  <si>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</si>
  <si>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</si>
  <si>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</si>
  <si>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</si>
  <si>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</si>
  <si>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</si>
  <si>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</si>
  <si>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</si>
  <si>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</si>
  <si>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</si>
  <si>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</si>
  <si>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</si>
  <si>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</si>
  <si>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</si>
  <si>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</si>
  <si>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</si>
  <si>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</si>
  <si>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</si>
  <si>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</si>
  <si>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</si>
  <si>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</si>
  <si>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</si>
  <si>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</si>
  <si>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</si>
  <si>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</si>
  <si>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</si>
  <si>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</si>
  <si>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</si>
  <si>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</si>
  <si>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</si>
  <si>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</si>
  <si>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</si>
  <si>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</si>
  <si>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</si>
  <si>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</si>
  <si>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</si>
  <si>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</si>
  <si>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</si>
  <si>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</si>
  <si>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</si>
  <si>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</si>
  <si>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</si>
  <si>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</si>
  <si>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</si>
  <si>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</si>
  <si>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</si>
  <si>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</si>
  <si>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</si>
  <si>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</si>
  <si>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</si>
  <si>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</si>
  <si>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</si>
  <si>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</si>
  <si>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</si>
  <si>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</si>
  <si>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</si>
  <si>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</si>
  <si>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</si>
  <si>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</si>
  <si>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</si>
  <si>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</si>
  <si>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</si>
  <si>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</si>
  <si>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</si>
  <si>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</si>
  <si>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</si>
  <si>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</si>
  <si>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</si>
  <si>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</si>
  <si>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</si>
  <si>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</si>
  <si>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</si>
  <si>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</si>
  <si>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</si>
  <si>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</si>
  <si>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</si>
  <si>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</si>
  <si>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</si>
  <si>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</si>
  <si>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</si>
  <si>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</si>
  <si>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</si>
  <si>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</si>
  <si>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</si>
  <si>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</si>
  <si>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</si>
  <si>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</si>
  <si>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</si>
  <si>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</si>
  <si>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</si>
  <si>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</si>
  <si>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</si>
  <si>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</si>
  <si>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</si>
  <si>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</si>
  <si>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</si>
  <si>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</si>
  <si>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</si>
  <si>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</si>
  <si>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</si>
  <si>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</si>
  <si>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</si>
  <si>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</si>
  <si>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</si>
  <si>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</si>
  <si>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</si>
  <si>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</si>
  <si>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</si>
  <si>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</si>
  <si>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</si>
  <si>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</si>
  <si>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</si>
  <si>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</si>
  <si>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</si>
  <si>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</si>
  <si>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</si>
  <si>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</si>
  <si>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</si>
  <si>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</si>
  <si>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</si>
  <si>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</si>
  <si>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</si>
  <si>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</si>
  <si>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</si>
  <si>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</si>
  <si>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</si>
  <si>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</si>
  <si>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</si>
  <si>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</si>
  <si>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</si>
  <si>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</si>
  <si>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</si>
  <si>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</si>
  <si>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</si>
  <si>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</si>
  <si>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</si>
  <si>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</si>
  <si>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</si>
  <si>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</si>
  <si>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</si>
  <si>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</si>
  <si>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</si>
  <si>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</si>
  <si>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</si>
  <si>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</si>
  <si>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</si>
  <si>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</si>
  <si>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</si>
  <si>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</si>
  <si>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</si>
  <si>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</si>
  <si>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</si>
  <si>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</si>
  <si>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</si>
  <si>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</si>
  <si>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</si>
  <si>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</si>
  <si>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</si>
  <si>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</si>
  <si>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</si>
  <si>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</si>
  <si>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</si>
  <si>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</si>
  <si>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</si>
  <si>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</si>
  <si>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</si>
  <si>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</si>
  <si>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</si>
  <si>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</si>
  <si>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</si>
  <si>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</si>
  <si>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</si>
  <si>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</si>
  <si>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</si>
  <si>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</si>
  <si>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</si>
  <si>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</si>
  <si>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</si>
  <si>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</si>
  <si>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</si>
  <si>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</si>
  <si>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</si>
  <si>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</si>
  <si>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</si>
  <si>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</si>
  <si>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</si>
  <si>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</si>
  <si>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</si>
  <si>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</si>
  <si>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</si>
  <si>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</si>
  <si>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</si>
  <si>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</si>
  <si>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</si>
  <si>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</si>
  <si>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</si>
  <si>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</si>
  <si>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</si>
  <si>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</si>
  <si>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</si>
  <si>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</si>
  <si>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</si>
  <si>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</si>
  <si>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</si>
  <si>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</si>
  <si>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</si>
  <si>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</si>
  <si>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</si>
  <si>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</si>
  <si>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</si>
  <si>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</si>
  <si>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</si>
  <si>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</si>
  <si>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</si>
  <si>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</si>
  <si>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</si>
  <si>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</si>
  <si>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</si>
  <si>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</si>
  <si>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</si>
  <si>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</si>
  <si>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</si>
  <si>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</si>
  <si>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</si>
  <si>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</si>
  <si>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</si>
  <si>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</si>
  <si>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</si>
  <si>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</si>
  <si>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</si>
  <si>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</si>
  <si>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</si>
  <si>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</si>
  <si>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</si>
  <si>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</si>
  <si>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</si>
  <si>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</si>
  <si>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</si>
  <si>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</si>
  <si>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</si>
  <si>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</si>
  <si>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</si>
  <si>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</si>
  <si>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</si>
  <si>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</si>
  <si>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</si>
  <si>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</si>
  <si>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</si>
  <si>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</si>
  <si>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</si>
  <si>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</si>
  <si>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</si>
  <si>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</si>
  <si>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</si>
  <si>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</si>
  <si>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</si>
  <si>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</si>
  <si>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</si>
  <si>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</si>
  <si>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</si>
  <si>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</si>
  <si>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</si>
  <si>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</si>
  <si>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</si>
  <si>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</si>
  <si>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</si>
  <si>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</si>
  <si>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</si>
  <si>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</si>
  <si>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</si>
  <si>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</si>
  <si>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</si>
  <si>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</si>
  <si>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</si>
  <si>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</si>
  <si>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</si>
  <si>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</si>
  <si>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</si>
  <si>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</si>
  <si>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</si>
  <si>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</si>
  <si>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</si>
  <si>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</si>
  <si>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</si>
  <si>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</si>
  <si>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</si>
  <si>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</si>
  <si>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</si>
  <si>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</si>
  <si>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</si>
  <si>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</si>
  <si>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</si>
  <si>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</si>
  <si>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</si>
  <si>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</si>
  <si>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</si>
  <si>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</si>
  <si>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</si>
  <si>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</si>
  <si>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</si>
  <si>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</si>
  <si>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</si>
  <si>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</si>
  <si>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</si>
  <si>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</si>
  <si>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</si>
  <si>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</si>
  <si>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</si>
  <si>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</si>
  <si>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</si>
  <si>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</si>
  <si>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</si>
  <si>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</si>
  <si>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</si>
  <si>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</si>
  <si>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</si>
  <si>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</si>
  <si>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</si>
  <si>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</si>
  <si>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</si>
  <si>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</si>
  <si>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</si>
  <si>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</si>
  <si>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</si>
  <si>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</si>
  <si>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</si>
  <si>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</si>
  <si>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</si>
  <si>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</si>
  <si>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</si>
  <si>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</si>
  <si>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</si>
  <si>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</si>
  <si>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</si>
  <si>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</si>
  <si>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</si>
  <si>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</si>
  <si>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</si>
  <si>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</si>
  <si>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</si>
  <si>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</si>
  <si>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</si>
  <si>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</si>
  <si>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</si>
  <si>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</si>
  <si>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</si>
  <si>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</si>
  <si>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</si>
  <si>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</si>
  <si>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</si>
  <si>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</si>
  <si>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</si>
  <si>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</si>
  <si>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</si>
  <si>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</si>
  <si>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</si>
  <si>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</si>
  <si>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</si>
  <si>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</si>
  <si>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</si>
  <si>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</si>
  <si>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</si>
  <si>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</si>
  <si>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</si>
  <si>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</si>
  <si>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</si>
  <si>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</si>
  <si>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</si>
  <si>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</si>
  <si>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</si>
  <si>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</si>
  <si>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</si>
  <si>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</si>
  <si>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</si>
  <si>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</si>
  <si>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</si>
  <si>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</si>
  <si>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</si>
  <si>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</si>
  <si>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</si>
  <si>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</si>
  <si>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</si>
  <si>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</si>
  <si>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</si>
  <si>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</si>
  <si>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</si>
  <si>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</si>
  <si>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</si>
  <si>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</si>
  <si>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</si>
  <si>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</si>
  <si>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</si>
  <si>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</si>
  <si>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</si>
  <si>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</si>
  <si>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</si>
  <si>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</si>
  <si>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</si>
  <si>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</si>
  <si>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</si>
  <si>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</si>
  <si>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</si>
  <si>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</si>
  <si>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</si>
  <si>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</si>
  <si>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</si>
  <si>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</si>
  <si>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</si>
  <si>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</si>
  <si>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</si>
  <si>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</si>
  <si>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</si>
  <si>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</si>
  <si>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</si>
  <si>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</si>
  <si>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</si>
  <si>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</si>
  <si>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</si>
  <si>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</si>
  <si>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</si>
  <si>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</si>
  <si>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</si>
  <si>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</si>
  <si>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</si>
  <si>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</si>
  <si>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</si>
  <si>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</si>
  <si>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</si>
  <si>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</si>
  <si>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</si>
  <si>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</si>
  <si>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</si>
  <si>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</si>
  <si>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</si>
  <si>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</si>
  <si>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</si>
  <si>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</si>
  <si>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</si>
  <si>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</si>
  <si>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</si>
  <si>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</si>
  <si>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</si>
  <si>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</si>
  <si>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</si>
  <si>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</si>
  <si>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</si>
  <si>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</si>
  <si>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</si>
  <si>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</si>
  <si>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</si>
  <si>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</si>
  <si>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</si>
  <si>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</si>
  <si>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</si>
  <si>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</si>
  <si>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</si>
  <si>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</si>
  <si>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</si>
  <si>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</si>
  <si>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</si>
  <si>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</si>
  <si>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</si>
  <si>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</si>
  <si>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</si>
  <si>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</si>
  <si>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</si>
  <si>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</si>
  <si>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</si>
  <si>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</si>
  <si>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</si>
  <si>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</si>
  <si>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</si>
  <si>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</si>
  <si>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</si>
  <si>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</si>
  <si>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</si>
  <si>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</si>
  <si>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</si>
  <si>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</si>
  <si>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</si>
  <si>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</si>
  <si>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</si>
  <si>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</si>
  <si>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</si>
  <si>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</si>
  <si>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</si>
  <si>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</si>
  <si>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</si>
  <si>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</si>
  <si>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</si>
  <si>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</si>
  <si>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</si>
  <si>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</si>
  <si>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</si>
  <si>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</si>
  <si>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</si>
  <si>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</si>
  <si>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</si>
  <si>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</si>
  <si>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</si>
  <si>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</si>
  <si>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</si>
  <si>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</si>
  <si>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</si>
  <si>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</si>
  <si>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</si>
  <si>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</si>
  <si>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</si>
  <si>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</si>
  <si>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</si>
  <si>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</si>
  <si>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</si>
  <si>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</si>
  <si>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</si>
  <si>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</si>
  <si>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</si>
  <si>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</si>
  <si>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</si>
  <si>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</si>
  <si>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</si>
  <si>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</si>
  <si>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</si>
  <si>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</si>
  <si>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</si>
  <si>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</si>
  <si>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</si>
  <si>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</si>
  <si>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</si>
  <si>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</si>
  <si>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</si>
  <si>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</si>
  <si>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</si>
  <si>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</si>
  <si>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</si>
  <si>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</si>
  <si>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</si>
  <si>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</si>
  <si>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</si>
  <si>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</si>
  <si>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</si>
  <si>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</si>
  <si>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</si>
  <si>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</si>
  <si>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</si>
  <si>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</si>
  <si>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</si>
  <si>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</si>
  <si>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</si>
  <si>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</si>
  <si>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</si>
  <si>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</si>
  <si>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</si>
  <si>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</si>
  <si>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</si>
  <si>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</si>
  <si>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</si>
  <si>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</si>
  <si>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</si>
  <si>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</si>
  <si>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</si>
  <si>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</si>
  <si>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</si>
  <si>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</si>
  <si>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</si>
  <si>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</si>
  <si>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</si>
  <si>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</si>
  <si>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</si>
  <si>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</si>
  <si>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</si>
  <si>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</si>
  <si>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</si>
  <si>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</si>
  <si>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</si>
  <si>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</si>
  <si>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</si>
  <si>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</si>
  <si>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</si>
  <si>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</si>
  <si>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</si>
  <si>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</si>
  <si>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</si>
  <si>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</si>
  <si>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</si>
  <si>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</si>
  <si>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</si>
  <si>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</si>
  <si>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</si>
  <si>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</si>
  <si>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</si>
  <si>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</si>
  <si>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</si>
  <si>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</si>
  <si>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</si>
  <si>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</si>
  <si>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</si>
  <si>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</si>
  <si>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</si>
  <si>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</si>
  <si>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</si>
  <si>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</si>
  <si>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</si>
  <si>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</si>
  <si>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</si>
  <si>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</si>
  <si>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</si>
  <si>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</si>
  <si>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</si>
  <si>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</si>
  <si>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</si>
  <si>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</si>
  <si>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</si>
  <si>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</si>
  <si>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</si>
  <si>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</si>
  <si>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</si>
  <si>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</si>
  <si>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</si>
  <si>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</si>
  <si>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</si>
  <si>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</si>
  <si>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</si>
  <si>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</si>
  <si>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</si>
  <si>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</si>
  <si>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</si>
  <si>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</si>
  <si>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</si>
  <si>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</si>
  <si>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</si>
  <si>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</si>
  <si>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</si>
  <si>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</si>
  <si>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</si>
  <si>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</si>
  <si>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</si>
  <si>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</si>
  <si>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</si>
  <si>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</si>
  <si>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</si>
  <si>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</si>
  <si>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</si>
  <si>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</si>
  <si>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</si>
  <si>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</si>
  <si>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</si>
  <si>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</si>
  <si>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</si>
  <si>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</si>
  <si>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</si>
  <si>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</si>
  <si>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</si>
  <si>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</si>
  <si>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</si>
  <si>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</si>
  <si>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</si>
  <si>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</si>
  <si>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</si>
  <si>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</si>
  <si>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</si>
  <si>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</si>
  <si>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</si>
  <si>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</si>
  <si>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</si>
  <si>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</si>
  <si>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</si>
  <si>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</si>
  <si>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</si>
  <si>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</si>
  <si>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</si>
  <si>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</si>
  <si>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</si>
  <si>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</si>
  <si>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</si>
  <si>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</si>
  <si>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</si>
  <si>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</si>
  <si>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</si>
  <si>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</si>
  <si>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</si>
  <si>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</si>
  <si>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</si>
  <si>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</si>
  <si>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</si>
  <si>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</si>
  <si>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</si>
  <si>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</si>
  <si>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</si>
  <si>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</si>
  <si>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</si>
  <si>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</si>
  <si>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</si>
  <si>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</si>
  <si>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</si>
  <si>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</si>
  <si>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</si>
  <si>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</si>
  <si>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</si>
  <si>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</si>
  <si>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</si>
  <si>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</si>
  <si>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</si>
  <si>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</si>
  <si>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</si>
  <si>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</si>
  <si>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</si>
  <si>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</si>
  <si>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</si>
  <si>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</si>
  <si>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</si>
  <si>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</si>
  <si>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</si>
  <si>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</si>
  <si>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</si>
  <si>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</si>
  <si>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</si>
  <si>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</si>
  <si>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</si>
  <si>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</si>
  <si>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</si>
  <si>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</si>
  <si>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</si>
  <si>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</si>
  <si>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</si>
  <si>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</si>
  <si>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</si>
  <si>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</si>
  <si>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</si>
  <si>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</si>
  <si>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</si>
  <si>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</si>
  <si>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</si>
  <si>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</si>
  <si>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</si>
  <si>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</si>
  <si>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</si>
  <si>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</si>
  <si>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</si>
  <si>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</si>
  <si>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</si>
  <si>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</si>
  <si>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</si>
  <si>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</si>
  <si>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</si>
  <si>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</si>
  <si>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</si>
  <si>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</si>
  <si>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</si>
  <si>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</si>
  <si>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</si>
  <si>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</si>
  <si>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</si>
  <si>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</si>
  <si>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</si>
  <si>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</si>
  <si>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</si>
  <si>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</si>
  <si>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</si>
  <si>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</si>
  <si>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</si>
  <si>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</si>
  <si>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</si>
  <si>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</si>
  <si>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</si>
  <si>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</si>
  <si>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</si>
  <si>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</si>
  <si>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</si>
  <si>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</si>
  <si>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</si>
  <si>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</si>
  <si>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</si>
  <si>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</si>
  <si>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</si>
  <si>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</si>
  <si>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</si>
  <si>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</si>
  <si>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</si>
  <si>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</si>
  <si>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</si>
  <si>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</si>
  <si>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</si>
  <si>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</si>
  <si>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</si>
  <si>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</si>
  <si>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</si>
  <si>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</si>
  <si>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</si>
  <si>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</si>
  <si>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</si>
  <si>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</si>
  <si>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</si>
  <si>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</si>
  <si>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</si>
  <si>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</si>
  <si>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</si>
  <si>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</si>
  <si>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</si>
  <si>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</si>
  <si>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</si>
  <si>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</si>
  <si>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</si>
  <si>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</si>
  <si>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</si>
  <si>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</si>
  <si>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</si>
  <si>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</si>
  <si>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</si>
  <si>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</si>
  <si>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</si>
  <si>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</si>
  <si>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</si>
  <si>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</si>
  <si>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</si>
  <si>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</si>
  <si>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</si>
  <si>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</si>
  <si>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</si>
  <si>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</si>
  <si>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</si>
  <si>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</si>
  <si>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</si>
  <si>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</si>
  <si>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</si>
  <si>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</si>
  <si>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</si>
  <si>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</si>
  <si>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</si>
  <si>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</si>
  <si>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</si>
  <si>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</si>
  <si>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</si>
  <si>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</si>
  <si>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</si>
  <si>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</si>
  <si>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</si>
  <si>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</si>
  <si>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</si>
  <si>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</si>
  <si>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</si>
  <si>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</si>
  <si>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</si>
  <si>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</si>
  <si>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</si>
  <si>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</si>
  <si>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</si>
  <si>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</si>
  <si>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</si>
  <si>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</si>
  <si>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</si>
  <si>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</si>
  <si>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</si>
  <si>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</si>
  <si>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</si>
  <si>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</si>
  <si>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</si>
  <si>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</si>
  <si>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</si>
  <si>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</si>
  <si>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</si>
  <si>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</si>
  <si>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</si>
  <si>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</si>
  <si>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</si>
  <si>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</si>
  <si>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</si>
  <si>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</si>
  <si>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</si>
  <si>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</si>
  <si>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</si>
  <si>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</si>
  <si>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</si>
  <si>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</si>
  <si>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</si>
  <si>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</si>
  <si>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</si>
  <si>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</si>
  <si>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</si>
  <si>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</si>
  <si>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</si>
  <si>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</si>
  <si>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</si>
  <si>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</si>
  <si>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</si>
  <si>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</si>
  <si>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</si>
  <si>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</si>
  <si>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</si>
  <si>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</si>
  <si>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</si>
  <si>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</si>
  <si>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</si>
  <si>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</si>
  <si>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</si>
  <si>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</si>
  <si>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</si>
  <si>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</si>
  <si>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</si>
  <si>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</si>
  <si>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</si>
  <si>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</si>
  <si>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</si>
  <si>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</si>
  <si>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</si>
  <si>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</si>
  <si>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</si>
  <si>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</si>
  <si>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</si>
  <si>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</si>
  <si>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</si>
  <si>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</si>
  <si>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</si>
  <si>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</si>
  <si>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</si>
  <si>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</si>
  <si>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</si>
  <si>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</si>
  <si>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</si>
  <si>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</si>
  <si>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</si>
  <si>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</si>
  <si>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</si>
  <si>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</si>
  <si>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</si>
  <si>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</si>
  <si>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</si>
  <si>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</si>
  <si>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</si>
  <si>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</si>
  <si>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</si>
  <si>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</si>
  <si>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</si>
  <si>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</si>
  <si>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</si>
  <si>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</si>
  <si>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</si>
  <si>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</si>
  <si>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</si>
  <si>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</si>
  <si>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</si>
  <si>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</si>
  <si>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</si>
  <si>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</si>
  <si>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</si>
  <si>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</si>
  <si>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</si>
  <si>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</si>
  <si>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</si>
  <si>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</si>
  <si>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</si>
  <si>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</si>
  <si>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</si>
  <si>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</si>
  <si>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</si>
  <si>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</si>
  <si>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</si>
  <si>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</si>
  <si>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</si>
  <si>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</si>
  <si>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</si>
  <si>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</si>
  <si>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</si>
  <si>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</si>
  <si>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</si>
  <si>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</si>
  <si>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</si>
  <si>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</si>
  <si>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</si>
  <si>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</si>
  <si>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</si>
  <si>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</si>
  <si>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</si>
  <si>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</si>
  <si>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</si>
  <si>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</si>
  <si>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</si>
  <si>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</si>
  <si>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</si>
  <si>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</si>
  <si>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</si>
  <si>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</si>
  <si>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</si>
  <si>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</si>
  <si>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</si>
  <si>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</si>
  <si>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</si>
  <si>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</si>
  <si>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</si>
  <si>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</si>
  <si>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</si>
  <si>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</si>
  <si>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</si>
  <si>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</si>
  <si>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</si>
  <si>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</si>
  <si>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</si>
  <si>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</si>
  <si>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</si>
  <si>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</si>
  <si>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</si>
  <si>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</si>
  <si>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</si>
  <si>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</si>
  <si>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</si>
  <si>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</si>
  <si>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</si>
  <si>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</si>
  <si>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</si>
  <si>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</si>
  <si>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</si>
  <si>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</si>
  <si>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</si>
  <si>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</si>
  <si>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</si>
  <si>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</si>
  <si>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</si>
  <si>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</si>
  <si>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</si>
  <si>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</si>
  <si>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</si>
  <si>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</si>
  <si>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</si>
  <si>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</si>
  <si>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</si>
  <si>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</si>
  <si>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</si>
  <si>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</si>
  <si>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</si>
  <si>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</si>
  <si>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</si>
  <si>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</si>
  <si>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</si>
  <si>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</si>
  <si>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</si>
  <si>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</si>
  <si>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</si>
  <si>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</si>
  <si>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</si>
  <si>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</si>
  <si>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</si>
  <si>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</si>
  <si>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</si>
  <si>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</si>
  <si>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</si>
  <si>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</si>
  <si>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</si>
  <si>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</si>
  <si>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</si>
  <si>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</si>
  <si>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</si>
  <si>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</si>
  <si>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</si>
  <si>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</si>
  <si>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</si>
  <si>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</si>
  <si>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</si>
  <si>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</si>
  <si>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</si>
  <si>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</si>
  <si>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</si>
  <si>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</si>
  <si>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</si>
  <si>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</si>
  <si>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</si>
  <si>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</si>
  <si>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</si>
  <si>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</si>
  <si>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</si>
  <si>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</si>
  <si>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</si>
  <si>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</si>
  <si>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</si>
  <si>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</si>
  <si>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</si>
  <si>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</si>
  <si>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</si>
  <si>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</si>
  <si>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</si>
  <si>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</si>
  <si>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</si>
  <si>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</si>
  <si>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</si>
  <si>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</si>
  <si>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</si>
  <si>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</si>
  <si>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</si>
  <si>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</si>
  <si>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</si>
  <si>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</si>
  <si>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</si>
  <si>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</si>
  <si>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</si>
  <si>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</si>
  <si>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</si>
  <si>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</si>
  <si>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</si>
  <si>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</si>
  <si>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</si>
  <si>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</si>
  <si>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</si>
  <si>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</si>
  <si>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</si>
  <si>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</si>
  <si>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</si>
  <si>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</si>
  <si>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</si>
  <si>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</si>
  <si>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</si>
  <si>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</si>
  <si>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</si>
  <si>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</si>
  <si>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</si>
  <si>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</si>
  <si>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</si>
  <si>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</si>
  <si>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</si>
  <si>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</si>
  <si>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</si>
  <si>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</si>
  <si>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</si>
  <si>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</si>
  <si>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</si>
  <si>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</si>
  <si>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</si>
  <si>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</si>
  <si>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</si>
  <si>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</si>
  <si>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</si>
  <si>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</si>
  <si>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</si>
  <si>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</si>
  <si>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</si>
  <si>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</si>
  <si>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</si>
  <si>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</si>
  <si>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</si>
  <si>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</si>
  <si>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</si>
  <si>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</si>
  <si>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</si>
  <si>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</si>
  <si>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</si>
  <si>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</si>
  <si>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</si>
  <si>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</si>
  <si>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</si>
  <si>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</si>
  <si>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</si>
  <si>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</si>
  <si>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</si>
  <si>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</si>
  <si>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</si>
  <si>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</si>
  <si>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</si>
  <si>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</si>
  <si>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</si>
  <si>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</si>
  <si>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</si>
  <si>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</si>
  <si>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</si>
  <si>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</si>
  <si>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</si>
  <si>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</si>
  <si>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</si>
  <si>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</si>
  <si>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</si>
  <si>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</si>
  <si>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</si>
  <si>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</si>
  <si>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</si>
  <si>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</si>
  <si>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</si>
  <si>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</si>
  <si>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</si>
  <si>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</si>
  <si>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</si>
  <si>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</si>
  <si>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</si>
  <si>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</si>
  <si>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</si>
  <si>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</si>
  <si>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</si>
  <si>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</si>
  <si>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</si>
  <si>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</si>
  <si>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</si>
  <si>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</si>
  <si>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</si>
  <si>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</si>
  <si>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</si>
  <si>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</si>
  <si>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</si>
  <si>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</si>
  <si>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</si>
  <si>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</si>
  <si>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</si>
  <si>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</si>
  <si>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</si>
  <si>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</si>
  <si>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</si>
  <si>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</si>
  <si>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</si>
  <si>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</si>
  <si>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</si>
  <si>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</si>
  <si>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</si>
  <si>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</si>
  <si>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</si>
  <si>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</si>
  <si>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</si>
  <si>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</si>
  <si>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</si>
  <si>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</si>
  <si>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</si>
  <si>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</si>
  <si>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</si>
  <si>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</si>
  <si>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</si>
  <si>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</si>
  <si>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</si>
  <si>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</si>
  <si>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</si>
  <si>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</si>
  <si>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</si>
  <si>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</si>
  <si>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</si>
  <si>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</si>
  <si>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</si>
  <si>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</si>
  <si>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</si>
  <si>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</si>
  <si>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</si>
  <si>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</si>
  <si>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</si>
  <si>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</si>
  <si>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</si>
  <si>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</si>
  <si>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</si>
  <si>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</si>
  <si>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</si>
  <si>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</si>
  <si>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</si>
  <si>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</si>
  <si>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</si>
  <si>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</si>
  <si>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</si>
  <si>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</si>
  <si>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</si>
  <si>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</si>
  <si>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</si>
  <si>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</si>
  <si>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</si>
  <si>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</si>
  <si>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</si>
  <si>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</si>
  <si>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</si>
  <si>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</si>
  <si>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</si>
  <si>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</si>
  <si>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</si>
  <si>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</si>
  <si>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</si>
  <si>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</si>
  <si>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</si>
  <si>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</si>
  <si>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</si>
  <si>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</si>
  <si>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</si>
  <si>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</si>
  <si>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</si>
  <si>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</si>
  <si>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</si>
  <si>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</si>
  <si>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</si>
  <si>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</si>
  <si>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</si>
  <si>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</si>
  <si>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</si>
  <si>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</si>
  <si>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</si>
  <si>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</si>
  <si>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</si>
  <si>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</si>
  <si>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</si>
  <si>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</si>
  <si>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</si>
  <si>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</si>
  <si>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</si>
  <si>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</si>
  <si>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</si>
  <si>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</si>
  <si>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</si>
  <si>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</si>
  <si>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</si>
  <si>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</si>
  <si>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</si>
  <si>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</si>
  <si>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</si>
  <si>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</si>
  <si>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</si>
  <si>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</si>
  <si>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</si>
  <si>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</si>
  <si>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</si>
  <si>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</si>
  <si>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</si>
  <si>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</si>
  <si>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</si>
  <si>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</si>
  <si>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</si>
  <si>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</si>
  <si>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</si>
  <si>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</si>
  <si>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</si>
  <si>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</si>
  <si>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</si>
  <si>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</si>
  <si>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</si>
  <si>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</si>
  <si>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</si>
  <si>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</si>
  <si>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</si>
  <si>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</si>
  <si>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</si>
  <si>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</si>
  <si>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</si>
  <si>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</si>
  <si>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</si>
  <si>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</si>
  <si>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</si>
  <si>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</si>
  <si>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</si>
  <si>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</si>
  <si>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</si>
  <si>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</si>
  <si>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</si>
  <si>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</si>
  <si>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</si>
  <si>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</si>
  <si>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</si>
  <si>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</si>
  <si>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</si>
  <si>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</si>
  <si>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</si>
  <si>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</si>
  <si>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</si>
  <si>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</si>
  <si>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</si>
  <si>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</si>
  <si>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</si>
  <si>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</si>
  <si>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</si>
  <si>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</si>
  <si>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</si>
  <si>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</si>
  <si>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</si>
  <si>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</si>
  <si>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</si>
  <si>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</si>
  <si>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</si>
  <si>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</si>
  <si>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</si>
  <si>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</si>
  <si>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</si>
  <si>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</si>
  <si>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</si>
  <si>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</si>
  <si>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</si>
  <si>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</si>
  <si>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</si>
  <si>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</si>
  <si>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</si>
  <si>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</si>
  <si>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</si>
  <si>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</si>
  <si>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</si>
  <si>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</si>
  <si>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</si>
  <si>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</si>
  <si>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</si>
  <si>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</si>
  <si>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</si>
  <si>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</si>
  <si>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</si>
  <si>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</si>
  <si>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</si>
  <si>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</si>
  <si>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</si>
  <si>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</si>
  <si>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</si>
  <si>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</si>
  <si>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</si>
  <si>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</si>
  <si>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</si>
  <si>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</si>
  <si>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</si>
  <si>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</si>
  <si>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</si>
  <si>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</si>
  <si>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</si>
  <si>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</si>
  <si>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</si>
  <si>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</si>
  <si>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</si>
  <si>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</si>
  <si>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</si>
  <si>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</si>
  <si>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</si>
  <si>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</si>
  <si>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</si>
  <si>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</si>
  <si>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</si>
  <si>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</si>
  <si>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</si>
  <si>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</si>
  <si>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</si>
  <si>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</si>
  <si>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</si>
  <si>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</si>
  <si>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</si>
  <si>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</si>
  <si>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</si>
  <si>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</si>
  <si>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</si>
  <si>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</si>
  <si>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</si>
  <si>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</si>
  <si>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</si>
  <si>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</si>
  <si>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</si>
  <si>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</si>
  <si>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</si>
  <si>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</si>
  <si>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</si>
  <si>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</si>
  <si>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</si>
  <si>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</si>
  <si>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</si>
  <si>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</si>
  <si>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</si>
  <si>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</si>
  <si>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</si>
  <si>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</si>
  <si>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</si>
  <si>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</si>
  <si>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</si>
  <si>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</si>
  <si>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</si>
  <si>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</si>
  <si>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</si>
  <si>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</si>
  <si>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</si>
  <si>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</si>
  <si>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</si>
  <si>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</si>
  <si>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</si>
  <si>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</si>
  <si>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</si>
  <si>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</si>
  <si>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</si>
  <si>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</si>
  <si>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</si>
  <si>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</si>
  <si>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</si>
  <si>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</si>
  <si>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</si>
  <si>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</si>
  <si>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</si>
  <si>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</si>
  <si>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</si>
  <si>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</si>
  <si>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</si>
  <si>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</si>
  <si>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</si>
  <si>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</si>
  <si>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</si>
  <si>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</si>
  <si>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</si>
  <si>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</si>
  <si>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</si>
  <si>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</si>
  <si>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</si>
  <si>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</si>
  <si>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</si>
  <si>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</si>
  <si>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</si>
  <si>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</si>
  <si>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</si>
  <si>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</si>
  <si>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</si>
  <si>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</si>
  <si>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</si>
  <si>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</si>
  <si>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</si>
  <si>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</si>
  <si>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</si>
  <si>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</si>
  <si>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</si>
  <si>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</si>
  <si>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</si>
  <si>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</si>
  <si>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</si>
  <si>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</si>
  <si>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</si>
  <si>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</si>
  <si>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</si>
  <si>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</si>
  <si>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</si>
  <si>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</si>
  <si>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</si>
  <si>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</si>
  <si>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</si>
  <si>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</si>
  <si>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</si>
  <si>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</si>
  <si>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</si>
  <si>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</si>
  <si>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</si>
  <si>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</si>
  <si>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</si>
  <si>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</si>
  <si>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</si>
  <si>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</si>
  <si>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</si>
  <si>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</si>
  <si>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</si>
  <si>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</si>
  <si>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</si>
  <si>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</si>
  <si>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</si>
  <si>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</si>
  <si>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</si>
  <si>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</si>
  <si>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</si>
  <si>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</si>
  <si>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</si>
  <si>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</si>
  <si>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</si>
  <si>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</si>
  <si>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</si>
  <si>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</si>
  <si>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</si>
  <si>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</si>
  <si>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</si>
  <si>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</si>
  <si>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</si>
  <si>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</si>
  <si>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</si>
  <si>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</si>
  <si>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</si>
  <si>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</si>
  <si>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</si>
  <si>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</si>
  <si>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</si>
  <si>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</si>
  <si>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</si>
  <si>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</si>
  <si>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</si>
  <si>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</si>
  <si>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</si>
  <si>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</si>
  <si>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</si>
  <si>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</si>
  <si>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</si>
  <si>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</si>
  <si>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</si>
  <si>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</si>
  <si>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</si>
  <si>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</si>
  <si>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</si>
  <si>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</si>
  <si>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</si>
  <si>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</si>
  <si>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</si>
  <si>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</si>
  <si>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</si>
  <si>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</si>
  <si>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</si>
  <si>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</si>
  <si>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</si>
  <si>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</si>
  <si>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</si>
  <si>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</si>
  <si>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</si>
  <si>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</si>
  <si>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</si>
  <si>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</si>
  <si>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</si>
  <si>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</si>
  <si>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</si>
  <si>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</si>
  <si>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</si>
  <si>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</si>
  <si>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</si>
  <si>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</si>
  <si>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</si>
  <si>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</si>
  <si>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</si>
  <si>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</si>
  <si>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</si>
  <si>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</si>
  <si>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</si>
  <si>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</si>
  <si>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</si>
  <si>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</si>
  <si>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</si>
  <si>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</si>
  <si>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</si>
  <si>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</si>
  <si>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</si>
  <si>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</si>
  <si>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</si>
  <si>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</si>
  <si>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</si>
  <si>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</si>
  <si>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</si>
  <si>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</si>
  <si>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</si>
  <si>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</si>
  <si>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</si>
  <si>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</si>
  <si>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</si>
  <si>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</si>
  <si>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</si>
  <si>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</si>
  <si>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</si>
  <si>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</si>
  <si>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</si>
  <si>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</si>
  <si>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</si>
  <si>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</si>
  <si>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</si>
  <si>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</si>
  <si>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</si>
  <si>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</si>
  <si>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</si>
  <si>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</si>
  <si>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</si>
  <si>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</si>
  <si>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</si>
  <si>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</si>
  <si>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</si>
  <si>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</si>
  <si>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</si>
  <si>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</si>
  <si>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</si>
  <si>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</si>
  <si>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</si>
  <si>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</si>
  <si>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</si>
  <si>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</si>
  <si>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</si>
  <si>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</si>
  <si>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</si>
  <si>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</si>
  <si>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</si>
  <si>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</si>
  <si>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</si>
  <si>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</si>
  <si>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</si>
  <si>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</si>
  <si>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</si>
  <si>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</si>
  <si>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</si>
  <si>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</si>
  <si>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</si>
  <si>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</si>
  <si>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</si>
  <si>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</si>
  <si>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</si>
  <si>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</si>
  <si>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</si>
  <si>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</si>
  <si>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</si>
  <si>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</si>
  <si>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</si>
  <si>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</si>
  <si>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</si>
  <si>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</si>
  <si>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</si>
  <si>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</si>
  <si>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</si>
  <si>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</si>
  <si>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</si>
  <si>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</si>
  <si>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</si>
  <si>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</si>
  <si>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</si>
  <si>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</si>
  <si>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</si>
  <si>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</si>
  <si>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</si>
  <si>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</si>
  <si>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</si>
  <si>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</si>
  <si>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</si>
  <si>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</si>
  <si>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</si>
  <si>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</si>
  <si>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</si>
  <si>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</si>
  <si>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</si>
  <si>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</si>
  <si>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</si>
  <si>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</si>
  <si>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</si>
  <si>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</si>
  <si>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</si>
  <si>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</si>
  <si>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</si>
  <si>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</si>
  <si>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</si>
  <si>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</si>
  <si>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</si>
  <si>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</si>
  <si>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</si>
  <si>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</si>
  <si>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</si>
  <si>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</si>
  <si>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</si>
  <si>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</si>
  <si>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</si>
  <si>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</si>
  <si>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</si>
  <si>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</si>
  <si>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</si>
  <si>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</si>
  <si>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</si>
  <si>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</si>
  <si>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</si>
  <si>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</si>
  <si>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</si>
  <si>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</si>
  <si>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</si>
  <si>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</si>
  <si>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</si>
  <si>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</si>
  <si>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</si>
  <si>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</si>
  <si>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</si>
  <si>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</si>
  <si>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</si>
  <si>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</si>
  <si>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</si>
  <si>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</si>
  <si>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</si>
  <si>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</si>
  <si>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</si>
  <si>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</si>
  <si>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</si>
  <si>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</si>
  <si>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</si>
  <si>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</si>
  <si>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</si>
  <si>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</si>
  <si>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</si>
  <si>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</si>
  <si>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</si>
  <si>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</si>
  <si>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</si>
  <si>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</si>
  <si>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</si>
  <si>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</si>
  <si>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</si>
  <si>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</si>
  <si>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</si>
  <si>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</si>
  <si>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</si>
  <si>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</si>
  <si>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</si>
  <si>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</si>
  <si>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</si>
  <si>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</si>
  <si>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</si>
  <si>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</si>
  <si>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</si>
  <si>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</si>
  <si>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</si>
  <si>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</si>
  <si>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</si>
  <si>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</si>
  <si>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</si>
  <si>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</si>
  <si>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</si>
  <si>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</si>
  <si>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</si>
  <si>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</si>
  <si>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</si>
  <si>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</si>
  <si>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</si>
  <si>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</si>
  <si>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</si>
  <si>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</si>
  <si>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</si>
  <si>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</si>
  <si>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</si>
  <si>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</si>
  <si>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</si>
  <si>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</si>
  <si>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</si>
  <si>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</si>
  <si>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</si>
  <si>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</si>
  <si>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</si>
  <si>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</si>
  <si>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</si>
  <si>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</si>
  <si>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</si>
  <si>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</si>
  <si>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</si>
  <si>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</si>
  <si>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</si>
  <si>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</si>
  <si>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</si>
  <si>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</si>
  <si>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</si>
  <si>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</si>
  <si>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</si>
  <si>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</si>
  <si>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</si>
  <si>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</si>
  <si>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</si>
  <si>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</si>
  <si>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</si>
  <si>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</si>
  <si>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</si>
  <si>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</si>
  <si>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</si>
  <si>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</si>
  <si>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</si>
  <si>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</si>
  <si>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</si>
  <si>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</si>
  <si>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</si>
  <si>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</si>
  <si>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</si>
  <si>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</si>
  <si>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</si>
  <si>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</si>
  <si>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</si>
  <si>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</si>
  <si>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</si>
  <si>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</si>
  <si>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</si>
  <si>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</si>
  <si>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</si>
  <si>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</si>
  <si>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</si>
  <si>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</si>
  <si>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</si>
  <si>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</si>
  <si>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</si>
  <si>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</si>
  <si>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</si>
  <si>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</si>
  <si>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</si>
  <si>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</si>
  <si>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</si>
  <si>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</si>
  <si>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</si>
  <si>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</si>
  <si>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</si>
  <si>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</si>
  <si>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</si>
  <si>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</si>
  <si>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</si>
  <si>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</si>
  <si>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</si>
  <si>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</si>
  <si>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</si>
  <si>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</si>
  <si>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</si>
  <si>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</si>
  <si>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</si>
  <si>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</si>
  <si>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</si>
  <si>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</si>
  <si>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</si>
  <si>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</si>
  <si>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</si>
  <si>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</si>
  <si>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</si>
  <si>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</si>
  <si>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</si>
  <si>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</si>
  <si>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</si>
  <si>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</si>
  <si>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</si>
  <si>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</si>
  <si>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</si>
  <si>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</si>
  <si>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</si>
  <si>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</si>
  <si>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</si>
  <si>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</si>
  <si>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</si>
  <si>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</si>
  <si>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</si>
  <si>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</si>
  <si>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</si>
  <si>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</si>
  <si>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</si>
  <si>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</si>
  <si>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</si>
  <si>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</si>
  <si>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</si>
  <si>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</si>
  <si>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</si>
  <si>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</si>
  <si>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</si>
  <si>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</si>
  <si>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</si>
  <si>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</si>
  <si>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</si>
  <si>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</si>
  <si>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</si>
  <si>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</si>
  <si>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</si>
  <si>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</si>
  <si>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</si>
  <si>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</si>
  <si>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</si>
  <si>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</si>
  <si>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</si>
  <si>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</si>
  <si>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</si>
  <si>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</si>
  <si>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</si>
  <si>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</si>
  <si>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</si>
  <si>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</si>
  <si>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</si>
  <si>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</si>
  <si>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</si>
  <si>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</si>
  <si>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</si>
  <si>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</si>
  <si>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</si>
  <si>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</si>
  <si>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</si>
  <si>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</si>
  <si>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</si>
  <si>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</si>
  <si>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</si>
  <si>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</si>
  <si>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</si>
  <si>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</si>
  <si>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</si>
  <si>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</si>
  <si>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</si>
  <si>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</si>
  <si>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</si>
  <si>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</si>
  <si>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</si>
  <si>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</si>
  <si>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</si>
  <si>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</si>
  <si>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</si>
  <si>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</si>
  <si>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</si>
  <si>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</si>
  <si>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</si>
  <si>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</si>
  <si>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</si>
  <si>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</si>
  <si>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</si>
  <si>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</si>
  <si>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</si>
  <si>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</si>
  <si>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</si>
  <si>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</si>
  <si>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</si>
  <si>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</si>
  <si>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</si>
  <si>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</si>
  <si>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</si>
  <si>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</si>
  <si>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</si>
  <si>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</si>
  <si>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</si>
  <si>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</si>
  <si>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</si>
  <si>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</si>
  <si>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</si>
  <si>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</si>
  <si>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</si>
  <si>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</si>
  <si>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</si>
  <si>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</si>
  <si>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</si>
  <si>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</si>
  <si>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</si>
  <si>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</si>
  <si>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</si>
  <si>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</si>
  <si>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</si>
  <si>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</si>
  <si>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</si>
  <si>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</si>
  <si>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</si>
  <si>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</si>
  <si>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</si>
  <si>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</si>
  <si>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</si>
  <si>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</si>
  <si>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</si>
  <si>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</si>
  <si>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</si>
  <si>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</si>
  <si>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</si>
  <si>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</si>
  <si>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</si>
  <si>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</si>
  <si>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</si>
  <si>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</si>
  <si>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</si>
  <si>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</si>
  <si>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</si>
  <si>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</si>
  <si>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</si>
  <si>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</si>
  <si>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</si>
  <si>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</si>
  <si>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</si>
  <si>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</si>
  <si>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</si>
  <si>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</si>
  <si>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</si>
  <si>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</si>
  <si>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</si>
  <si>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</si>
  <si>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</si>
  <si>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</si>
  <si>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</si>
  <si>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</si>
  <si>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</si>
  <si>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</si>
  <si>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</si>
  <si>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</si>
  <si>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</si>
  <si>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</si>
  <si>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</si>
  <si>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</si>
  <si>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</si>
  <si>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</si>
  <si>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</si>
  <si>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</si>
  <si>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</si>
  <si>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</si>
  <si>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</si>
  <si>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</si>
  <si>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</si>
  <si>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</si>
  <si>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</si>
  <si>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</si>
  <si>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</si>
  <si>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</si>
  <si>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</si>
  <si>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</si>
  <si>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</si>
  <si>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</si>
  <si>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</si>
  <si>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</si>
  <si>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</si>
  <si>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</si>
  <si>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</si>
  <si>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</si>
  <si>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</si>
  <si>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</si>
  <si>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</si>
  <si>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</si>
  <si>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</si>
  <si>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</si>
  <si>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</si>
  <si>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</si>
  <si>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</si>
  <si>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</si>
  <si>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</si>
  <si>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</si>
  <si>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</si>
  <si>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</si>
  <si>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</si>
  <si>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</si>
  <si>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</si>
  <si>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</si>
  <si>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</si>
  <si>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</si>
  <si>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</si>
  <si>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</si>
  <si>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</si>
  <si>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</si>
  <si>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</si>
  <si>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</si>
  <si>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</si>
  <si>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</si>
  <si>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</si>
  <si>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</si>
  <si>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</si>
  <si>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</si>
  <si>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</si>
  <si>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</si>
  <si>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</si>
  <si>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</si>
  <si>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</si>
  <si>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</si>
  <si>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</si>
  <si>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</si>
  <si>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</si>
  <si>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</si>
  <si>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</si>
  <si>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</si>
  <si>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</si>
  <si>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</si>
  <si>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</si>
  <si>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</si>
  <si>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</si>
  <si>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</si>
  <si>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</si>
  <si>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</si>
  <si>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</si>
  <si>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</si>
  <si>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</si>
  <si>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</si>
  <si>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</si>
  <si>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</si>
  <si>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</si>
  <si>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</si>
  <si>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</si>
  <si>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</si>
  <si>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</si>
  <si>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</si>
  <si>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</si>
  <si>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</si>
  <si>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</si>
  <si>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</si>
  <si>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</si>
  <si>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</si>
  <si>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</si>
  <si>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</si>
  <si>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</si>
  <si>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</si>
  <si>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</si>
  <si>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</si>
  <si>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</si>
  <si>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</si>
  <si>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</si>
  <si>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</si>
  <si>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</si>
  <si>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</si>
  <si>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</si>
  <si>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</si>
  <si>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</si>
  <si>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</si>
  <si>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</si>
  <si>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</si>
  <si>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</si>
  <si>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</si>
  <si>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</si>
  <si>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</si>
  <si>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</si>
  <si>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</si>
  <si>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</si>
  <si>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</si>
  <si>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</si>
  <si>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</si>
  <si>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</si>
  <si>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</si>
  <si>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</si>
  <si>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</si>
  <si>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</si>
  <si>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</si>
  <si>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</si>
  <si>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</si>
  <si>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</si>
  <si>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</si>
  <si>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</si>
  <si>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</si>
  <si>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</si>
  <si>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</si>
  <si>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</si>
  <si>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</si>
  <si>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</si>
  <si>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</si>
  <si>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</si>
  <si>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</si>
  <si>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</si>
  <si>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</si>
  <si>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</si>
  <si>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</si>
  <si>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</si>
  <si>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</si>
  <si>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</si>
  <si>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</si>
  <si>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</si>
  <si>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</si>
  <si>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</si>
  <si>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</si>
  <si>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</si>
  <si>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</si>
  <si>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</si>
  <si>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</si>
  <si>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</si>
  <si>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</si>
  <si>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</si>
  <si>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</si>
  <si>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</si>
  <si>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</si>
  <si>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</si>
  <si>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</si>
  <si>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</si>
  <si>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</si>
  <si>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</si>
  <si>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</si>
  <si>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</si>
  <si>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</si>
  <si>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</si>
  <si>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</si>
  <si>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</si>
  <si>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</si>
  <si>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</si>
  <si>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</si>
  <si>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</si>
  <si>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</si>
  <si>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</si>
  <si>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</si>
  <si>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</si>
  <si>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</si>
  <si>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</si>
  <si>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</si>
  <si>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</si>
  <si>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</si>
  <si>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</si>
  <si>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</si>
  <si>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</si>
  <si>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</si>
  <si>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</si>
  <si>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</si>
  <si>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</si>
  <si>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</si>
  <si>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</si>
  <si>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</si>
  <si>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</si>
  <si>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</si>
  <si>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</si>
  <si>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</si>
  <si>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</si>
  <si>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</si>
  <si>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</si>
  <si>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</si>
  <si>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</si>
  <si>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</si>
  <si>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</si>
  <si>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</si>
  <si>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</si>
  <si>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</si>
  <si>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</si>
  <si>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</si>
  <si>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</si>
  <si>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</si>
  <si>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</si>
  <si>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</si>
  <si>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</si>
  <si>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</si>
  <si>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</si>
  <si>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</si>
  <si>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</si>
  <si>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</si>
  <si>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</si>
  <si>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</si>
  <si>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</si>
  <si>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</si>
  <si>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</si>
  <si>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</si>
  <si>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</si>
  <si>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</si>
  <si>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</si>
  <si>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</si>
  <si>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</si>
  <si>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</si>
  <si>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</si>
  <si>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</si>
  <si>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</si>
  <si>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</si>
  <si>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</si>
  <si>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</si>
  <si>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</si>
  <si>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</si>
  <si>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</si>
  <si>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</si>
  <si>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</si>
  <si>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</si>
  <si>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</si>
  <si>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</si>
  <si>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</si>
  <si>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</si>
  <si>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</si>
  <si>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</si>
  <si>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</si>
  <si>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</si>
  <si>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</si>
  <si>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</si>
  <si>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</si>
  <si>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</si>
  <si>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</si>
  <si>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</si>
  <si>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</si>
  <si>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</si>
  <si>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</si>
  <si>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</si>
  <si>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</si>
  <si>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</si>
  <si>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</si>
  <si>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</si>
  <si>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</si>
  <si>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</si>
  <si>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</si>
  <si>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</si>
  <si>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</si>
  <si>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</si>
  <si>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</si>
  <si>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</si>
  <si>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</si>
  <si>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</si>
  <si>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</si>
  <si>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</si>
  <si>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</si>
  <si>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</si>
  <si>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</si>
  <si>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</si>
  <si>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</si>
  <si>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</si>
  <si>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</si>
  <si>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</si>
  <si>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</si>
  <si>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</si>
  <si>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</si>
  <si>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</si>
  <si>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</si>
  <si>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</si>
  <si>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</si>
  <si>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</si>
  <si>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</si>
  <si>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</si>
  <si>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</si>
  <si>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</si>
  <si>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</si>
  <si>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</si>
  <si>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</si>
  <si>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</si>
  <si>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</si>
  <si>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</si>
  <si>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</si>
  <si>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</si>
  <si>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</si>
  <si>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</si>
  <si>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</si>
  <si>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</si>
  <si>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</si>
  <si>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</si>
  <si>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</si>
  <si>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</si>
  <si>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</si>
  <si>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</si>
  <si>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</si>
  <si>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</si>
  <si>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</si>
  <si>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</si>
  <si>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</si>
  <si>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</si>
  <si>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</si>
  <si>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</si>
  <si>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</si>
  <si>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</si>
  <si>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</si>
  <si>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</si>
  <si>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</si>
  <si>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</si>
  <si>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</si>
  <si>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</si>
  <si>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</si>
  <si>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</si>
  <si>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</si>
  <si>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</si>
  <si>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</si>
  <si>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</si>
  <si>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</si>
  <si>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</si>
  <si>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</si>
  <si>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</si>
  <si>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</si>
  <si>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</si>
  <si>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</si>
  <si>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</si>
  <si>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</si>
  <si>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</si>
  <si>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</si>
  <si>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</si>
  <si>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</si>
  <si>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</si>
  <si>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</si>
  <si>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</si>
  <si>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</si>
  <si>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</si>
  <si>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</si>
  <si>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</si>
  <si>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</si>
  <si>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</si>
  <si>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</si>
  <si>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</si>
  <si>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</si>
  <si>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</si>
  <si>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</si>
  <si>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</si>
  <si>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</si>
  <si>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</si>
  <si>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</si>
  <si>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</si>
  <si>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</si>
  <si>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</si>
  <si>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</si>
  <si>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</si>
  <si>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</si>
  <si>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</si>
  <si>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</si>
  <si>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</si>
  <si>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</si>
  <si>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</si>
  <si>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</si>
  <si>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</si>
  <si>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</si>
  <si>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</si>
  <si>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</si>
  <si>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</si>
  <si>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</si>
  <si>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</si>
  <si>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</si>
  <si>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</si>
  <si>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</si>
  <si>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</si>
  <si>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</si>
  <si>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</si>
  <si>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</si>
  <si>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</si>
  <si>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</si>
  <si>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</si>
  <si>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</si>
  <si>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</si>
  <si>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</si>
  <si>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</si>
  <si>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</si>
  <si>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</si>
  <si>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</si>
  <si>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</si>
  <si>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</si>
  <si>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</si>
  <si>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</si>
  <si>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</si>
  <si>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</si>
  <si>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</si>
  <si>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</si>
  <si>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</si>
  <si>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</si>
  <si>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</si>
  <si>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</si>
  <si>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</si>
  <si>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</si>
  <si>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</si>
  <si>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</si>
  <si>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</si>
  <si>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</si>
  <si>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</si>
  <si>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</si>
  <si>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</si>
  <si>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</si>
  <si>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</si>
  <si>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</si>
  <si>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</si>
  <si>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</si>
  <si>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</si>
  <si>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</si>
  <si>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</si>
  <si>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</si>
  <si>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</si>
  <si>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</si>
  <si>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</si>
  <si>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</si>
  <si>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</si>
  <si>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</si>
  <si>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</si>
  <si>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</si>
  <si>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</si>
  <si>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</si>
  <si>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</si>
  <si>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</si>
  <si>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</si>
  <si>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</si>
  <si>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</si>
  <si>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</si>
  <si>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</si>
  <si>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</si>
  <si>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</si>
  <si>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</si>
  <si>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</si>
  <si>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</si>
  <si>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</si>
  <si>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</si>
  <si>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</si>
  <si>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</si>
  <si>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</si>
  <si>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</si>
  <si>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</si>
  <si>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</si>
  <si>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</si>
  <si>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</si>
  <si>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</si>
  <si>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</si>
  <si>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</si>
  <si>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</si>
  <si>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</si>
  <si>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</si>
  <si>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</si>
  <si>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</si>
  <si>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</si>
  <si>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</si>
  <si>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</si>
  <si>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</si>
  <si>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</si>
  <si>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</si>
  <si>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</si>
  <si>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</si>
  <si>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</si>
  <si>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</si>
  <si>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</si>
  <si>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CONSORCIO DESARROLLO, CUIDADO Y OPORTUNIDADES </t>
  </si>
  <si>
    <t>INSTITUTO COLOMBIANO DE BIENESTAR FAMILIAR ICBF</t>
  </si>
  <si>
    <t>70-0634-2016</t>
  </si>
  <si>
    <t>70-0366-2016</t>
  </si>
  <si>
    <t>7018-2014-0388</t>
  </si>
  <si>
    <t>7018-2014-0191</t>
  </si>
  <si>
    <t>7018-2013-0347</t>
  </si>
  <si>
    <t>22/08/2013</t>
  </si>
  <si>
    <t>31/12/2014</t>
  </si>
  <si>
    <t>70-0117-2016</t>
  </si>
  <si>
    <t>70-0175-2016</t>
  </si>
  <si>
    <t>70-0320-2016</t>
  </si>
  <si>
    <t>7018-2013-0235</t>
  </si>
  <si>
    <t>70-0119-2020</t>
  </si>
  <si>
    <t>70-0144-2020</t>
  </si>
  <si>
    <t>70-0107-2020</t>
  </si>
  <si>
    <t>70-0117-2020</t>
  </si>
  <si>
    <t>70-0111-2020</t>
  </si>
  <si>
    <t>30/11/2020</t>
  </si>
  <si>
    <t>70-0137-2020</t>
  </si>
  <si>
    <t>31/12/2020</t>
  </si>
  <si>
    <t>70-0108-2020</t>
  </si>
  <si>
    <t>70-0127-2020</t>
  </si>
  <si>
    <t>70-0109-2020</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</si>
  <si>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</si>
  <si>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</si>
  <si>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</si>
  <si>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</si>
  <si>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 xml:space="preserve">ATENDER INTEGRALMENTE A LA PRIMERA INFANCIA EN EL MARCO DE LA ESTRATEGIA ¨DE CERO A SIEMPRE¨ DE CONFORMIDAD CON LAS DIRECTRICES, LINEAMIENTOS Y ESTANDARES ESTABLECIDOS POR EL ICB, A SI COMO REGULAR LAS RELACIONES ENTRE LAS PARTES DERIVADAS DE LA ENTREGA DE APORTES DEL ICBF A EL CONTRATISTA PARA QUE ESTE ASUMA BAJO SU EXCLUSIVA RESPONSABILIDAD DICHA ATENCION.
</t>
  </si>
  <si>
    <t>Atender a la primera infancia en el marco de la estrategia ¨de cero siempre¨ especificamente a los niños y niñas menores de cinco años de familias en situacion de vulnerabilidad de conformidad con las directrices, lineamientos y parametros establecidos por el ICBF a si como regular las acciones entre las partes derivadas de la entrega de aportes del ICBF a la entidad administradora del servicio en la modalidad de hogares comunitarios de bienestar en las guientes formas de atencion, familiares, multiples, grupales empresariales, jardines sociales y en la modalidad FAMI</t>
  </si>
  <si>
    <t>prestar el servicio de atencion, educacion inicial, y cuidado a niños y niñas menores de 5 años, o hasta su ingreso al grado transicion, con el fin de promover el desarrollo integral de la primera infancia con calidad, de conformidad con los lineamientos, de conformidad con los lineaminetos, manuales operativo, las directrices, parametros y estandares establecidos por el ICBF, en el marco de la estrategia de la atencion integral "de cero a siempre"</t>
  </si>
  <si>
    <t>Brindar atencion a la primera infancia niños y niñas menores de 5 años, de familias en situacion de vulnerabilidad a traves de los hogares comunitarios de bienestar en las siguientes formas de atencion; mutiples, grupales, jardin social, empresariales y en la modalidad FAMI, de conformidad con los lineamientos, estandares y directrices que el ICBF expida para las mismas.</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</si>
  <si>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</si>
  <si>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</si>
  <si>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</si>
  <si>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VICTOR HUGO DIAZ GOEZ</t>
  </si>
  <si>
    <t>CALLE 19 Nº 22-34 AVENIDA CALLE LARGA</t>
  </si>
  <si>
    <t>3225690051 - 3116516852</t>
  </si>
  <si>
    <t>fundesan@hotmail.com</t>
  </si>
  <si>
    <t>CONSORCIO DESARROLLO, CUIDADO Y OPORTUNIDADES</t>
  </si>
  <si>
    <t xml:space="preserve">INSTITUTO COLOMBIANO DE BIENESTAR FAMILIAR </t>
  </si>
  <si>
    <t xml:space="preserve">70-0615-2016 </t>
  </si>
  <si>
    <t>70-0130-2015</t>
  </si>
  <si>
    <t xml:space="preserve">70-0313-2017 </t>
  </si>
  <si>
    <t xml:space="preserve">70-0314-2017 </t>
  </si>
  <si>
    <t>70-0635-2016</t>
  </si>
  <si>
    <t>70-0104-2019</t>
  </si>
  <si>
    <t>70-0120-2020</t>
  </si>
  <si>
    <t>68-26-2014-378</t>
  </si>
  <si>
    <t>PRESTAR EL SERVICIO DE ATENCION A NIÑOS Y NIÑAS MENORES DE 5 AÑOS O HASTA SU INGRESO AL GRADO TRANSICION CON ELFIN DE PROMOVER EL DESARROLLO INTEGRAL DE LA PRIMERA INFANCIA  CON CALIDAD  DE CONFORMIDAD CON ELLINEAMIENTO, EL MANUAL OPERATIVO Y LAS DIRECTRICES ESTABLECIDAS POR EL ICBF , EN EL MARCO DE LA POLITICA DE ESTADO PARA EL DESARROLLO INTEGRAL DE LA PRIMERA INFANCIA DE CERO A SIEMPRE EN EL SERVICIO DE DESARROLLO INFANTIL C</t>
  </si>
  <si>
    <t>si</t>
  </si>
  <si>
    <t xml:space="preserve">ATENDER  A LA PRIMERA  INFANCIA EN EL MARCO DE LA ESTRATEGIA DE CERO A SIEMPRE ESPECIFICAMENTE A LOS NIÑOS  Y NIÑAS MENORES DE 5 AÑOS EN FAMILIAS  EN SITUACION DE VULNERABILIDAD  DE CONFORMIDAD  CON LAS DIRECTRICES LINEAMIENTOS Y PARAMETROS  ESTABLECIDOS POR ELICBF , ASI COMO REGULAR  LAS RELACIONES  ENTRE LAS PARTES DERIVADAS LA ENTREGA DE APORTES DEL ICBF A LA ENTIDAD ADMINISTRADORA DEL SERVICIO  EN LA MODALIDAD  DE HOGARES COMUNITARIOS  DE BIENESTAR  EN LAS SIGUIENTES FORMAS DE ATENCION. FAMILIARES, MULTIPLES, GRUPALES.EMPRESARIALES, JARDINES, JARDINES  SOCIALES Y EN LA MODALIAD FAMI. </t>
  </si>
  <si>
    <t>603,568,068.0</t>
  </si>
  <si>
    <t>PRESTAR EL SERVICIO DE CENTROS DE DESARROLLO INFANTIL -CDI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</si>
  <si>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1,616,566,386.00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</si>
  <si>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</si>
  <si>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614,938,746.00</t>
  </si>
  <si>
    <t>PRESTAR LOS SERVICIOS DE EDUCACIÒN INICIAL EN EL MARCO DE LA ATENCIÒN INTEGRAL EN DESARROLLO INFANTIL EN MEDIO FAMILIAR- DIMF-, DE CONFORMIDAD CON LOS MANUALES OPERATIVOS DE LA MODALIDAD FAMILIAR, EL LINEAMENTO TÈCNICO PARA LA ATENCIÒN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</si>
  <si>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</si>
  <si>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</si>
  <si>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</si>
  <si>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</si>
  <si>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 MODALIDAD INSTITUCIONAL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</si>
  <si>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</si>
  <si>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EDUCACIÒN INICIAL EN EL MARCO DE LA ATENCIÒN INTEGRAL EN CENTROS DE -CDI- DESARROLLO INFANTIL EN MEDIO FAMILIAR- DIMF-, DE CONFORMIDAD CON LOS MANUALES OPERATIVOS DE LA MODALIDAD INSTITUCIONAL- MODALIDAD FAMILIAR, EL LINEAMENTO TÈCNICO PARA LA ATENCIÒN A LA PRIMERA INFANCIA Y LAS DIRECTRICES ESTABLECIDAS POR EL ICBF, EN ARMONIA CON LA POLITICA DE ESTADO PARA EL DESARROLLO INTEGRAL DE LA PRIMERA INFANCIA DE CERO A SIEMPRE</t>
  </si>
  <si>
    <t>PRESTAR LOS SERVICIOS DE EDUCACION INICIAL EN EL MARCO DE LA ATENCIÓN INTEGRAL EN CENTROS DE DESARROLLO INFANTIL-CDI- DESARROLLO INFANTIL EN MEDIO FAMILIAR -DIMF, DE CONFORMIDAD CON LOS MANUALES OPERATIVOS DE LA MODALIDAD INSTITUCIONAL- MODALIDAD FAMILIAR, EL LINEAMENTO TÉCNICO PARA LA ATENCIÓN A LA PRIMERA INFANCIA Y LAS DIRECTRICES ESTABLECIDAD POR EL ICBF, EN ARMONIA CON LAS POLITICAS DE ESTADO PARA EL DESARROLLO INTEGRAL DE LA PRIMERA INFANCIA DE CERO A SIEMPRE</t>
  </si>
  <si>
    <t xml:space="preserve">ATENDER  A LA PRIMERA  INFANCIA EN EL MARCO DE LA ESTRATEGIA DE CERO A SIEMPRE ESPECIFICAMENTE A LOS NIÑOS  Y NIÑAS MENORES DE 5 AÑOS EN FAMILIAS  EN SITUACION DE VULNERABILIDAD  DE CONFORMIDAD  CON LAS DIRECTRICES LINEAMIENTOS Y PARAMETROS  ESTABLECIDOS </t>
  </si>
  <si>
    <t>SI</t>
  </si>
  <si>
    <t xml:space="preserve">MARIA  ALEJANDRA DAJUD ATENCIA </t>
  </si>
  <si>
    <t xml:space="preserve">calle 18 N 23-20 sincelejo sucre </t>
  </si>
  <si>
    <t>3215399891</t>
  </si>
  <si>
    <t>fundacionamanecercaribe@hotmail.com</t>
  </si>
  <si>
    <t>2021-70-10001725</t>
  </si>
  <si>
    <t>70-0365-2018</t>
  </si>
  <si>
    <t>70-0179-2018</t>
  </si>
  <si>
    <t xml:space="preserve">70-0228-2018 </t>
  </si>
  <si>
    <t>01/08/2018</t>
  </si>
  <si>
    <t>RESTAR LOS SERVICIOS DE HOGARES COMUNITARIOS DE BIENESTAR FAMILIAR DE CONFORMIDAD CON LAS DIRECTRICES LINEAMIENTO Y PARAMETROS ESTABLECIDOS POR EL ICBF EN ARMONIA CON LA POLITICA DE ESTADO PARA EL DESARROLLO INTEGRAL DE LA PRIMERA INFANCIA DE CERO ASIEMPRE</t>
  </si>
  <si>
    <t>361,761,327.00</t>
  </si>
  <si>
    <t>PRESTAR EL SERIVICIO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</si>
  <si>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t>
  </si>
  <si>
    <t>149,494,464.00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</si>
</sst>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E157" zoomScale="55" zoomScaleNormal="5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44194.79118148148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2753</v>
      </c>
      <c r="D15" s="35"/>
      <c r="E15" s="35"/>
      <c r="F15" s="5"/>
      <c r="G15" s="32" t="s">
        <v>1168</v>
      </c>
      <c r="H15" s="104" t="s">
        <v>453</v>
      </c>
      <c r="I15" s="32" t="s">
        <v>2629</v>
      </c>
      <c r="J15" s="109" t="s">
        <v>2637</v>
      </c>
      <c r="L15" s="257" t="s">
        <v>8</v>
      </c>
      <c r="M15" s="257"/>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823003083</v>
      </c>
      <c r="C20" s="5"/>
      <c r="D20" s="74"/>
      <c r="E20" s="153" t="s">
        <v>2669</v>
      </c>
      <c r="F20" s="155" t="s">
        <v>2681</v>
      </c>
      <c r="G20" s="5"/>
      <c r="H20" s="263"/>
      <c r="I20" s="142" t="s">
        <v>453</v>
      </c>
      <c r="J20" s="143" t="s">
        <v>103</v>
      </c>
      <c r="K20" s="144">
        <v>1106402109</v>
      </c>
      <c r="L20" s="145"/>
      <c r="M20" s="145">
        <v>44561</v>
      </c>
      <c r="N20" s="128">
        <f>+(M20-L20)/30</f>
        <v>1485.3666666666666</v>
      </c>
      <c r="O20" s="131"/>
      <c r="U20" s="127"/>
      <c r="V20" s="106">
        <f ca="1">NOW()</f>
        <v>44194.79118148148</v>
      </c>
      <c r="W20" s="106">
        <f ca="1">NOW()</f>
        <v>44194.79118148148</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FUNDACIÓN PARA EL DESARROLLO DEL SAN JORGE</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2715</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2682</v>
      </c>
      <c r="C48" s="111" t="s">
        <v>31</v>
      </c>
      <c r="D48" s="115" t="s">
        <v>2683</v>
      </c>
      <c r="E48" s="138">
        <v>42737</v>
      </c>
      <c r="F48" s="138">
        <v>42894</v>
      </c>
      <c r="G48" s="165">
        <f>IF(AND(E48&lt;&gt;"",F48&lt;&gt;""),((F48-E48)/30),"")</f>
        <v>5.2333333333333334</v>
      </c>
      <c r="H48" s="116" t="s">
        <v>2705</v>
      </c>
      <c r="I48" s="115" t="s">
        <v>453</v>
      </c>
      <c r="J48" s="115" t="s">
        <v>980</v>
      </c>
      <c r="K48" s="117">
        <v>432222657</v>
      </c>
      <c r="L48" s="118" t="s">
        <v>1148</v>
      </c>
      <c r="M48" s="112">
        <f>+IF(L48="No",1,IF(L48="Si","Ingrese %",""))</f>
        <v>1</v>
      </c>
      <c r="N48" s="118" t="s">
        <v>1151</v>
      </c>
      <c r="O48" s="118" t="s">
        <v>26</v>
      </c>
      <c r="P48" s="80"/>
    </row>
    <row r="49" spans="1:16" s="6" customFormat="1" ht="24.75" customHeight="1" x14ac:dyDescent="0.25">
      <c r="A49" s="136">
        <v>2</v>
      </c>
      <c r="B49" s="116" t="s">
        <v>2682</v>
      </c>
      <c r="C49" s="118" t="s">
        <v>31</v>
      </c>
      <c r="D49" s="115" t="s">
        <v>2684</v>
      </c>
      <c r="E49" s="138">
        <v>42522</v>
      </c>
      <c r="F49" s="138">
        <v>42719</v>
      </c>
      <c r="G49" s="165">
        <f t="shared" ref="G49:G107" si="2">IF(AND(E49&lt;&gt;"",F49&lt;&gt;""),((F49-E49)/30),"")</f>
        <v>6.5666666666666664</v>
      </c>
      <c r="H49" s="116" t="s">
        <v>2706</v>
      </c>
      <c r="I49" s="115" t="s">
        <v>453</v>
      </c>
      <c r="J49" s="115" t="s">
        <v>980</v>
      </c>
      <c r="K49" s="117">
        <v>899316600</v>
      </c>
      <c r="L49" s="118" t="s">
        <v>1148</v>
      </c>
      <c r="M49" s="112">
        <f>+IF(L49="No",1,IF(L49="Si","Ingrese %",""))</f>
        <v>1</v>
      </c>
      <c r="N49" s="118" t="s">
        <v>1151</v>
      </c>
      <c r="O49" s="118" t="s">
        <v>26</v>
      </c>
      <c r="P49" s="80"/>
    </row>
    <row r="50" spans="1:16" s="6" customFormat="1" ht="24.75" customHeight="1" x14ac:dyDescent="0.25">
      <c r="A50" s="136">
        <v>3</v>
      </c>
      <c r="B50" s="116" t="s">
        <v>2682</v>
      </c>
      <c r="C50" s="118" t="s">
        <v>31</v>
      </c>
      <c r="D50" s="115" t="s">
        <v>2685</v>
      </c>
      <c r="E50" s="138">
        <v>42009</v>
      </c>
      <c r="F50" s="138">
        <v>42369</v>
      </c>
      <c r="G50" s="165">
        <f t="shared" si="2"/>
        <v>12</v>
      </c>
      <c r="H50" s="114" t="s">
        <v>2707</v>
      </c>
      <c r="I50" s="115" t="s">
        <v>453</v>
      </c>
      <c r="J50" s="115" t="s">
        <v>980</v>
      </c>
      <c r="K50" s="117">
        <v>1878866744</v>
      </c>
      <c r="L50" s="118" t="s">
        <v>26</v>
      </c>
      <c r="M50" s="112">
        <v>0.35</v>
      </c>
      <c r="N50" s="118" t="s">
        <v>1151</v>
      </c>
      <c r="O50" s="118" t="s">
        <v>26</v>
      </c>
      <c r="P50" s="80"/>
    </row>
    <row r="51" spans="1:16" s="6" customFormat="1" ht="24.75" customHeight="1" outlineLevel="1" x14ac:dyDescent="0.25">
      <c r="A51" s="136">
        <v>4</v>
      </c>
      <c r="B51" s="116" t="s">
        <v>2682</v>
      </c>
      <c r="C51" s="118" t="s">
        <v>31</v>
      </c>
      <c r="D51" s="115" t="s">
        <v>2686</v>
      </c>
      <c r="E51" s="138">
        <v>41666</v>
      </c>
      <c r="F51" s="138">
        <v>42034</v>
      </c>
      <c r="G51" s="165">
        <f t="shared" si="2"/>
        <v>12.266666666666667</v>
      </c>
      <c r="H51" s="116" t="s">
        <v>2708</v>
      </c>
      <c r="I51" s="115" t="s">
        <v>453</v>
      </c>
      <c r="J51" s="115" t="s">
        <v>964</v>
      </c>
      <c r="K51" s="117">
        <v>796489143</v>
      </c>
      <c r="L51" s="118" t="s">
        <v>1148</v>
      </c>
      <c r="M51" s="112">
        <f>+IF(L51="No",1,IF(L51="Si","Ingrese %",""))</f>
        <v>1</v>
      </c>
      <c r="N51" s="118" t="s">
        <v>1151</v>
      </c>
      <c r="O51" s="118" t="s">
        <v>26</v>
      </c>
      <c r="P51" s="80"/>
    </row>
    <row r="52" spans="1:16" s="7" customFormat="1" ht="24.75" customHeight="1" outlineLevel="1" x14ac:dyDescent="0.25">
      <c r="A52" s="137">
        <v>5</v>
      </c>
      <c r="B52" s="116" t="s">
        <v>2682</v>
      </c>
      <c r="C52" s="118" t="s">
        <v>31</v>
      </c>
      <c r="D52" s="115" t="s">
        <v>2687</v>
      </c>
      <c r="E52" s="138" t="s">
        <v>2688</v>
      </c>
      <c r="F52" s="138" t="s">
        <v>2689</v>
      </c>
      <c r="G52" s="165">
        <f t="shared" si="2"/>
        <v>16.533333333333335</v>
      </c>
      <c r="H52" s="114" t="s">
        <v>2709</v>
      </c>
      <c r="I52" s="115" t="s">
        <v>453</v>
      </c>
      <c r="J52" s="115" t="s">
        <v>980</v>
      </c>
      <c r="K52" s="117">
        <v>619055976</v>
      </c>
      <c r="L52" s="118" t="s">
        <v>1148</v>
      </c>
      <c r="M52" s="112">
        <f t="shared" ref="M52" si="3">+IF(L52="No",1,IF(L52="Si","Ingrese %",""))</f>
        <v>1</v>
      </c>
      <c r="N52" s="118" t="s">
        <v>1151</v>
      </c>
      <c r="O52" s="118" t="s">
        <v>26</v>
      </c>
      <c r="P52" s="81"/>
    </row>
    <row r="53" spans="1:16" s="7" customFormat="1" ht="24.75" customHeight="1" outlineLevel="1" x14ac:dyDescent="0.25">
      <c r="A53" s="137">
        <v>6</v>
      </c>
      <c r="B53" s="116" t="s">
        <v>2682</v>
      </c>
      <c r="C53" s="118" t="s">
        <v>31</v>
      </c>
      <c r="D53" s="115" t="s">
        <v>2690</v>
      </c>
      <c r="E53" s="138">
        <v>42408</v>
      </c>
      <c r="F53" s="138">
        <v>42521</v>
      </c>
      <c r="G53" s="165">
        <f t="shared" si="2"/>
        <v>3.7666666666666666</v>
      </c>
      <c r="H53" s="114" t="s">
        <v>2710</v>
      </c>
      <c r="I53" s="115" t="s">
        <v>453</v>
      </c>
      <c r="J53" s="115" t="s">
        <v>980</v>
      </c>
      <c r="K53" s="117">
        <v>225452916</v>
      </c>
      <c r="L53" s="118" t="s">
        <v>1148</v>
      </c>
      <c r="M53" s="112">
        <v>1</v>
      </c>
      <c r="N53" s="118" t="s">
        <v>1151</v>
      </c>
      <c r="O53" s="118" t="s">
        <v>2714</v>
      </c>
      <c r="P53" s="81"/>
    </row>
    <row r="54" spans="1:16" s="7" customFormat="1" ht="24.75" customHeight="1" outlineLevel="1" x14ac:dyDescent="0.25">
      <c r="A54" s="137">
        <v>7</v>
      </c>
      <c r="B54" s="116" t="s">
        <v>2682</v>
      </c>
      <c r="C54" s="118" t="s">
        <v>31</v>
      </c>
      <c r="D54" s="115" t="s">
        <v>2691</v>
      </c>
      <c r="E54" s="138">
        <v>42408</v>
      </c>
      <c r="F54" s="138">
        <v>42521</v>
      </c>
      <c r="G54" s="165">
        <f t="shared" si="2"/>
        <v>3.7666666666666666</v>
      </c>
      <c r="H54" s="116" t="s">
        <v>2711</v>
      </c>
      <c r="I54" s="115" t="s">
        <v>453</v>
      </c>
      <c r="J54" s="115" t="s">
        <v>980</v>
      </c>
      <c r="K54" s="113">
        <v>444883500</v>
      </c>
      <c r="L54" s="118" t="s">
        <v>1148</v>
      </c>
      <c r="M54" s="112">
        <v>1</v>
      </c>
      <c r="N54" s="118" t="s">
        <v>1151</v>
      </c>
      <c r="O54" s="118" t="s">
        <v>2714</v>
      </c>
      <c r="P54" s="81"/>
    </row>
    <row r="55" spans="1:16" s="7" customFormat="1" ht="24.75" customHeight="1" outlineLevel="1" x14ac:dyDescent="0.25">
      <c r="A55" s="137">
        <v>8</v>
      </c>
      <c r="B55" s="116" t="s">
        <v>2682</v>
      </c>
      <c r="C55" s="118" t="s">
        <v>31</v>
      </c>
      <c r="D55" s="115" t="s">
        <v>2692</v>
      </c>
      <c r="E55" s="138">
        <v>42522</v>
      </c>
      <c r="F55" s="138">
        <v>42673</v>
      </c>
      <c r="G55" s="165">
        <f t="shared" si="2"/>
        <v>5.0333333333333332</v>
      </c>
      <c r="H55" s="116" t="s">
        <v>2710</v>
      </c>
      <c r="I55" s="115" t="s">
        <v>453</v>
      </c>
      <c r="J55" s="115" t="s">
        <v>980</v>
      </c>
      <c r="K55" s="113">
        <v>278641521</v>
      </c>
      <c r="L55" s="118" t="s">
        <v>1148</v>
      </c>
      <c r="M55" s="112">
        <v>1</v>
      </c>
      <c r="N55" s="118" t="s">
        <v>1151</v>
      </c>
      <c r="O55" s="118" t="s">
        <v>2714</v>
      </c>
      <c r="P55" s="81"/>
    </row>
    <row r="56" spans="1:16" s="7" customFormat="1" ht="24.75" customHeight="1" outlineLevel="1" x14ac:dyDescent="0.25">
      <c r="A56" s="137">
        <v>9</v>
      </c>
      <c r="B56" s="116" t="s">
        <v>2682</v>
      </c>
      <c r="C56" s="118" t="s">
        <v>31</v>
      </c>
      <c r="D56" s="115" t="s">
        <v>2693</v>
      </c>
      <c r="E56" s="138">
        <v>41304</v>
      </c>
      <c r="F56" s="138">
        <v>41639</v>
      </c>
      <c r="G56" s="165">
        <f t="shared" si="2"/>
        <v>11.166666666666666</v>
      </c>
      <c r="H56" s="116" t="s">
        <v>2712</v>
      </c>
      <c r="I56" s="115" t="s">
        <v>453</v>
      </c>
      <c r="J56" s="115" t="s">
        <v>980</v>
      </c>
      <c r="K56" s="113">
        <v>511691883</v>
      </c>
      <c r="L56" s="118" t="s">
        <v>1148</v>
      </c>
      <c r="M56" s="112">
        <v>1</v>
      </c>
      <c r="N56" s="118" t="s">
        <v>1151</v>
      </c>
      <c r="O56" s="118" t="s">
        <v>2714</v>
      </c>
      <c r="P56" s="81"/>
    </row>
    <row r="57" spans="1:16" s="7" customFormat="1" ht="24.75" customHeight="1" outlineLevel="1" x14ac:dyDescent="0.25">
      <c r="A57" s="137">
        <v>10</v>
      </c>
      <c r="B57" s="116"/>
      <c r="C57" s="118"/>
      <c r="D57" s="115"/>
      <c r="E57" s="138"/>
      <c r="F57" s="138"/>
      <c r="G57" s="165" t="str">
        <f t="shared" si="2"/>
        <v/>
      </c>
      <c r="H57" s="116"/>
      <c r="I57" s="115"/>
      <c r="J57" s="115"/>
      <c r="K57" s="68"/>
      <c r="L57" s="118"/>
      <c r="M57" s="174"/>
      <c r="N57" s="118"/>
      <c r="O57" s="118"/>
      <c r="P57" s="81"/>
    </row>
    <row r="58" spans="1:16" s="7" customFormat="1" ht="24.75" customHeight="1" outlineLevel="1" x14ac:dyDescent="0.25">
      <c r="A58" s="137">
        <v>11</v>
      </c>
      <c r="B58" s="116"/>
      <c r="C58" s="118"/>
      <c r="D58" s="115"/>
      <c r="E58" s="138"/>
      <c r="F58" s="138"/>
      <c r="G58" s="165" t="str">
        <f t="shared" si="2"/>
        <v/>
      </c>
      <c r="H58" s="116"/>
      <c r="I58" s="115"/>
      <c r="J58" s="115"/>
      <c r="K58" s="68"/>
      <c r="L58" s="118"/>
      <c r="M58" s="174"/>
      <c r="N58" s="118"/>
      <c r="O58" s="118"/>
      <c r="P58" s="81"/>
    </row>
    <row r="59" spans="1:16" s="7" customFormat="1" ht="24.75" customHeight="1" outlineLevel="1" x14ac:dyDescent="0.25">
      <c r="A59" s="137">
        <v>12</v>
      </c>
      <c r="B59" s="116"/>
      <c r="C59" s="118"/>
      <c r="D59" s="115"/>
      <c r="E59" s="138"/>
      <c r="F59" s="138"/>
      <c r="G59" s="165" t="str">
        <f t="shared" si="2"/>
        <v/>
      </c>
      <c r="H59" s="116"/>
      <c r="I59" s="115"/>
      <c r="J59" s="115"/>
      <c r="K59" s="68"/>
      <c r="L59" s="118"/>
      <c r="M59" s="174"/>
      <c r="N59" s="118"/>
      <c r="O59" s="118"/>
      <c r="P59" s="81"/>
    </row>
    <row r="60" spans="1:16" s="7" customFormat="1" ht="24.75" customHeight="1" outlineLevel="1" x14ac:dyDescent="0.25">
      <c r="A60" s="137">
        <v>13</v>
      </c>
      <c r="B60" s="116"/>
      <c r="C60" s="118"/>
      <c r="D60" s="115"/>
      <c r="E60" s="138"/>
      <c r="F60" s="138"/>
      <c r="G60" s="165" t="str">
        <f t="shared" si="2"/>
        <v/>
      </c>
      <c r="H60" s="116"/>
      <c r="I60" s="115"/>
      <c r="J60" s="115"/>
      <c r="K60" s="68"/>
      <c r="L60" s="118"/>
      <c r="M60" s="174"/>
      <c r="N60" s="118"/>
      <c r="O60" s="118"/>
      <c r="P60" s="81"/>
    </row>
    <row r="61" spans="1:16" s="7" customFormat="1" ht="24.75" customHeight="1" outlineLevel="1" x14ac:dyDescent="0.25">
      <c r="A61" s="137">
        <v>14</v>
      </c>
      <c r="B61" s="116"/>
      <c r="C61" s="118"/>
      <c r="D61" s="115"/>
      <c r="E61" s="138"/>
      <c r="F61" s="138"/>
      <c r="G61" s="165" t="str">
        <f t="shared" si="2"/>
        <v/>
      </c>
      <c r="H61" s="116"/>
      <c r="I61" s="115"/>
      <c r="J61" s="115"/>
      <c r="K61" s="68"/>
      <c r="L61" s="118"/>
      <c r="M61" s="174"/>
      <c r="N61" s="118"/>
      <c r="O61" s="118"/>
      <c r="P61" s="81"/>
    </row>
    <row r="62" spans="1:16" s="7" customFormat="1" ht="24.75" customHeight="1" outlineLevel="1" x14ac:dyDescent="0.25">
      <c r="A62" s="137">
        <v>15</v>
      </c>
      <c r="B62" s="116"/>
      <c r="C62" s="118"/>
      <c r="D62" s="115"/>
      <c r="E62" s="138"/>
      <c r="F62" s="138"/>
      <c r="G62" s="165" t="str">
        <f t="shared" si="2"/>
        <v/>
      </c>
      <c r="H62" s="116"/>
      <c r="I62" s="115"/>
      <c r="J62" s="115"/>
      <c r="K62" s="68"/>
      <c r="L62" s="118"/>
      <c r="M62" s="174"/>
      <c r="N62" s="118"/>
      <c r="O62" s="118"/>
      <c r="P62" s="81"/>
    </row>
    <row r="63" spans="1:16" s="7" customFormat="1" ht="24.75" customHeight="1" outlineLevel="1" x14ac:dyDescent="0.25">
      <c r="A63" s="137">
        <v>16</v>
      </c>
      <c r="B63" s="116"/>
      <c r="C63" s="118"/>
      <c r="D63" s="115"/>
      <c r="E63" s="138"/>
      <c r="F63" s="138"/>
      <c r="G63" s="165" t="str">
        <f t="shared" si="2"/>
        <v/>
      </c>
      <c r="H63" s="116"/>
      <c r="I63" s="115"/>
      <c r="J63" s="115"/>
      <c r="K63" s="68"/>
      <c r="L63" s="118"/>
      <c r="M63" s="174"/>
      <c r="N63" s="118"/>
      <c r="O63" s="118"/>
      <c r="P63" s="81"/>
    </row>
    <row r="64" spans="1:16" s="7" customFormat="1" ht="24.75" customHeight="1" outlineLevel="1" x14ac:dyDescent="0.25">
      <c r="A64" s="137">
        <v>17</v>
      </c>
      <c r="B64" s="116"/>
      <c r="C64" s="118"/>
      <c r="D64" s="115"/>
      <c r="E64" s="138"/>
      <c r="F64" s="138"/>
      <c r="G64" s="165" t="str">
        <f t="shared" si="2"/>
        <v/>
      </c>
      <c r="H64" s="114"/>
      <c r="I64" s="115"/>
      <c r="J64" s="115"/>
      <c r="K64" s="68"/>
      <c r="L64" s="118"/>
      <c r="M64" s="174"/>
      <c r="N64" s="118"/>
      <c r="O64" s="118"/>
      <c r="P64" s="81"/>
    </row>
    <row r="65" spans="1:16" s="7" customFormat="1" ht="24.75" customHeight="1" outlineLevel="1" x14ac:dyDescent="0.25">
      <c r="A65" s="137">
        <v>18</v>
      </c>
      <c r="B65" s="116"/>
      <c r="C65" s="118"/>
      <c r="D65" s="115"/>
      <c r="E65" s="138"/>
      <c r="F65" s="138"/>
      <c r="G65" s="165" t="str">
        <f t="shared" si="2"/>
        <v/>
      </c>
      <c r="H65" s="116"/>
      <c r="I65" s="115"/>
      <c r="J65" s="115"/>
      <c r="K65" s="68"/>
      <c r="L65" s="118"/>
      <c r="M65" s="174"/>
      <c r="N65" s="118"/>
      <c r="O65" s="118"/>
      <c r="P65" s="81"/>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1"/>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1"/>
    </row>
    <row r="68" spans="1:16" s="7" customFormat="1" ht="24.75" customHeight="1" outlineLevel="1" x14ac:dyDescent="0.25">
      <c r="A68" s="136">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2694</v>
      </c>
      <c r="E114" s="138">
        <v>43885</v>
      </c>
      <c r="F114" s="138">
        <v>44196</v>
      </c>
      <c r="G114" s="165">
        <f>IF(AND(E114&lt;&gt;"",F114&lt;&gt;""),((F114-E114)/30),"")</f>
        <v>10.366666666666667</v>
      </c>
      <c r="H114" s="116" t="s">
        <v>2713</v>
      </c>
      <c r="I114" s="115" t="s">
        <v>453</v>
      </c>
      <c r="J114" s="115" t="s">
        <v>971</v>
      </c>
      <c r="K114" s="68">
        <v>1040337313</v>
      </c>
      <c r="L114" s="102">
        <f>+IF(AND(K114&gt;0,O114="Ejecución"),(K114/877802)*Tabla28[[#This Row],[% participación]],IF(AND(K114&gt;0,O114&lt;&gt;"Ejecución"),"-",""))</f>
        <v>474.06468110120505</v>
      </c>
      <c r="M114" s="118" t="s">
        <v>26</v>
      </c>
      <c r="N114" s="174">
        <v>0.4</v>
      </c>
      <c r="O114" s="170" t="s">
        <v>1150</v>
      </c>
      <c r="P114" s="80"/>
    </row>
    <row r="115" spans="1:16" s="6" customFormat="1" ht="24.75" customHeight="1" x14ac:dyDescent="0.25">
      <c r="A115" s="136">
        <v>2</v>
      </c>
      <c r="B115" s="168" t="s">
        <v>2671</v>
      </c>
      <c r="C115" s="169" t="s">
        <v>31</v>
      </c>
      <c r="D115" s="115" t="s">
        <v>2695</v>
      </c>
      <c r="E115" s="138">
        <v>43889</v>
      </c>
      <c r="F115" s="138">
        <v>44165</v>
      </c>
      <c r="G115" s="165">
        <f t="shared" ref="G115:G116" si="4">IF(AND(E115&lt;&gt;"",F115&lt;&gt;""),((F115-E115)/30),"")</f>
        <v>9.1999999999999993</v>
      </c>
      <c r="H115" s="116" t="s">
        <v>2713</v>
      </c>
      <c r="I115" s="115" t="s">
        <v>453</v>
      </c>
      <c r="J115" s="115" t="s">
        <v>975</v>
      </c>
      <c r="K115" s="68">
        <v>998676989</v>
      </c>
      <c r="L115" s="102">
        <f>+IF(AND(K115&gt;0,O115="Ejecución"),(K115/877802)*Tabla28[[#This Row],[% participación]],IF(AND(K115&gt;0,O115&lt;&gt;"Ejecución"),"-",""))</f>
        <v>455.08075351844718</v>
      </c>
      <c r="M115" s="118" t="s">
        <v>26</v>
      </c>
      <c r="N115" s="174">
        <v>0.4</v>
      </c>
      <c r="O115" s="170" t="s">
        <v>1150</v>
      </c>
      <c r="P115" s="80"/>
    </row>
    <row r="116" spans="1:16" s="6" customFormat="1" ht="24.75" customHeight="1" x14ac:dyDescent="0.25">
      <c r="A116" s="136">
        <v>3</v>
      </c>
      <c r="B116" s="168" t="s">
        <v>2671</v>
      </c>
      <c r="C116" s="169" t="s">
        <v>31</v>
      </c>
      <c r="D116" s="115" t="s">
        <v>2696</v>
      </c>
      <c r="E116" s="138">
        <v>43885</v>
      </c>
      <c r="F116" s="138">
        <v>44196</v>
      </c>
      <c r="G116" s="165">
        <f t="shared" si="4"/>
        <v>10.366666666666667</v>
      </c>
      <c r="H116" s="116" t="s">
        <v>2713</v>
      </c>
      <c r="I116" s="115" t="s">
        <v>453</v>
      </c>
      <c r="J116" s="115" t="s">
        <v>976</v>
      </c>
      <c r="K116" s="68">
        <v>1684093802</v>
      </c>
      <c r="L116" s="102">
        <f>+IF(AND(K116&gt;0,O116="Ejecución"),(K116/877802)*Tabla28[[#This Row],[% participación]],IF(AND(K116&gt;0,O116&lt;&gt;"Ejecución"),"-",""))</f>
        <v>767.41397353845173</v>
      </c>
      <c r="M116" s="118" t="s">
        <v>26</v>
      </c>
      <c r="N116" s="174">
        <v>0.4</v>
      </c>
      <c r="O116" s="170" t="s">
        <v>1150</v>
      </c>
      <c r="P116" s="80"/>
    </row>
    <row r="117" spans="1:16" s="6" customFormat="1" ht="24.75" customHeight="1" outlineLevel="1" x14ac:dyDescent="0.25">
      <c r="A117" s="136">
        <v>4</v>
      </c>
      <c r="B117" s="168" t="s">
        <v>2671</v>
      </c>
      <c r="C117" s="169" t="s">
        <v>31</v>
      </c>
      <c r="D117" s="115" t="s">
        <v>2697</v>
      </c>
      <c r="E117" s="138">
        <v>43885</v>
      </c>
      <c r="F117" s="138">
        <v>44196</v>
      </c>
      <c r="G117" s="165">
        <f t="shared" ref="G117:G159" si="5">IF(AND(E117&lt;&gt;"",F117&lt;&gt;""),((F117-E117)/30),"")</f>
        <v>10.366666666666667</v>
      </c>
      <c r="H117" s="116" t="s">
        <v>2713</v>
      </c>
      <c r="I117" s="115" t="s">
        <v>453</v>
      </c>
      <c r="J117" s="115" t="s">
        <v>973</v>
      </c>
      <c r="K117" s="68">
        <v>1748650709</v>
      </c>
      <c r="L117" s="102">
        <f>+IF(AND(K117&gt;0,O117="Ejecución"),(K117/877802)*Tabla28[[#This Row],[% participación]],IF(AND(K117&gt;0,O117&lt;&gt;"Ejecución"),"-",""))</f>
        <v>796.83149913078353</v>
      </c>
      <c r="M117" s="118" t="s">
        <v>26</v>
      </c>
      <c r="N117" s="174">
        <v>0.4</v>
      </c>
      <c r="O117" s="170" t="s">
        <v>1150</v>
      </c>
      <c r="P117" s="80"/>
    </row>
    <row r="118" spans="1:16" s="7" customFormat="1" ht="24.75" customHeight="1" outlineLevel="1" x14ac:dyDescent="0.25">
      <c r="A118" s="137">
        <v>5</v>
      </c>
      <c r="B118" s="168" t="s">
        <v>2671</v>
      </c>
      <c r="C118" s="169" t="s">
        <v>31</v>
      </c>
      <c r="D118" s="115" t="s">
        <v>2698</v>
      </c>
      <c r="E118" s="138">
        <v>43885</v>
      </c>
      <c r="F118" s="138" t="s">
        <v>2699</v>
      </c>
      <c r="G118" s="165">
        <f t="shared" si="5"/>
        <v>9.3333333333333339</v>
      </c>
      <c r="H118" s="116" t="s">
        <v>2713</v>
      </c>
      <c r="I118" s="115" t="s">
        <v>453</v>
      </c>
      <c r="J118" s="115" t="s">
        <v>103</v>
      </c>
      <c r="K118" s="68">
        <v>1121668123</v>
      </c>
      <c r="L118" s="102">
        <f>+IF(AND(K118&gt;0,O118="Ejecución"),(K118/877802)*Tabla28[[#This Row],[% participación]],IF(AND(K118&gt;0,O118&lt;&gt;"Ejecución"),"-",""))</f>
        <v>511.12579966780669</v>
      </c>
      <c r="M118" s="118" t="s">
        <v>26</v>
      </c>
      <c r="N118" s="174">
        <v>0.4</v>
      </c>
      <c r="O118" s="170" t="s">
        <v>1150</v>
      </c>
      <c r="P118" s="81"/>
    </row>
    <row r="119" spans="1:16" s="7" customFormat="1" ht="24.75" customHeight="1" outlineLevel="1" x14ac:dyDescent="0.25">
      <c r="A119" s="137">
        <v>6</v>
      </c>
      <c r="B119" s="168" t="s">
        <v>2671</v>
      </c>
      <c r="C119" s="169" t="s">
        <v>31</v>
      </c>
      <c r="D119" s="115" t="s">
        <v>2700</v>
      </c>
      <c r="E119" s="138">
        <v>43885</v>
      </c>
      <c r="F119" s="138" t="s">
        <v>2701</v>
      </c>
      <c r="G119" s="165">
        <f t="shared" si="5"/>
        <v>10.366666666666667</v>
      </c>
      <c r="H119" s="116" t="s">
        <v>2713</v>
      </c>
      <c r="I119" s="115" t="s">
        <v>453</v>
      </c>
      <c r="J119" s="115" t="s">
        <v>969</v>
      </c>
      <c r="K119" s="68">
        <v>842945485</v>
      </c>
      <c r="L119" s="102">
        <f>+IF(AND(K119&gt;0,O119="Ejecución"),(K119/877802)*Tabla28[[#This Row],[% participación]],IF(AND(K119&gt;0,O119&lt;&gt;"Ejecución"),"-",""))</f>
        <v>384.11645678638234</v>
      </c>
      <c r="M119" s="118" t="s">
        <v>26</v>
      </c>
      <c r="N119" s="174">
        <v>0.4</v>
      </c>
      <c r="O119" s="170" t="s">
        <v>1150</v>
      </c>
      <c r="P119" s="81"/>
    </row>
    <row r="120" spans="1:16" s="7" customFormat="1" ht="24.75" customHeight="1" outlineLevel="1" x14ac:dyDescent="0.25">
      <c r="A120" s="137">
        <v>7</v>
      </c>
      <c r="B120" s="168" t="s">
        <v>2671</v>
      </c>
      <c r="C120" s="169" t="s">
        <v>31</v>
      </c>
      <c r="D120" s="115" t="s">
        <v>2702</v>
      </c>
      <c r="E120" s="138">
        <v>43885</v>
      </c>
      <c r="F120" s="138" t="s">
        <v>2701</v>
      </c>
      <c r="G120" s="165">
        <f t="shared" si="5"/>
        <v>10.366666666666667</v>
      </c>
      <c r="H120" s="116" t="s">
        <v>2713</v>
      </c>
      <c r="I120" s="115" t="s">
        <v>453</v>
      </c>
      <c r="J120" s="115" t="s">
        <v>980</v>
      </c>
      <c r="K120" s="68">
        <v>1852105538</v>
      </c>
      <c r="L120" s="102">
        <f>+IF(AND(K120&gt;0,O120="Ejecución"),(K120/877802)*Tabla28[[#This Row],[% participación]],IF(AND(K120&gt;0,O120&lt;&gt;"Ejecución"),"-",""))</f>
        <v>843.97417094059938</v>
      </c>
      <c r="M120" s="118" t="s">
        <v>26</v>
      </c>
      <c r="N120" s="174">
        <v>0.4</v>
      </c>
      <c r="O120" s="170" t="s">
        <v>1150</v>
      </c>
      <c r="P120" s="81"/>
    </row>
    <row r="121" spans="1:16" s="7" customFormat="1" ht="24.75" customHeight="1" outlineLevel="1" x14ac:dyDescent="0.25">
      <c r="A121" s="137">
        <v>8</v>
      </c>
      <c r="B121" s="168" t="s">
        <v>2671</v>
      </c>
      <c r="C121" s="169" t="s">
        <v>31</v>
      </c>
      <c r="D121" s="115" t="s">
        <v>2703</v>
      </c>
      <c r="E121" s="138">
        <v>43885</v>
      </c>
      <c r="F121" s="138" t="s">
        <v>2701</v>
      </c>
      <c r="G121" s="165">
        <f t="shared" si="5"/>
        <v>10.366666666666667</v>
      </c>
      <c r="H121" s="114" t="s">
        <v>2713</v>
      </c>
      <c r="I121" s="115" t="s">
        <v>453</v>
      </c>
      <c r="J121" s="115" t="s">
        <v>967</v>
      </c>
      <c r="K121" s="68">
        <v>813041290</v>
      </c>
      <c r="L121" s="102">
        <f>+IF(AND(K121&gt;0,O121="Ejecución"),(K121/877802)*Tabla28[[#This Row],[% participación]],IF(AND(K121&gt;0,O121&lt;&gt;"Ejecución"),"-",""))</f>
        <v>370.48960471723694</v>
      </c>
      <c r="M121" s="118" t="s">
        <v>26</v>
      </c>
      <c r="N121" s="174">
        <v>0.4</v>
      </c>
      <c r="O121" s="170" t="s">
        <v>1150</v>
      </c>
      <c r="P121" s="81"/>
    </row>
    <row r="122" spans="1:16" s="7" customFormat="1" ht="24.75" customHeight="1" outlineLevel="1" x14ac:dyDescent="0.25">
      <c r="A122" s="137">
        <v>9</v>
      </c>
      <c r="B122" s="168" t="s">
        <v>2671</v>
      </c>
      <c r="C122" s="169" t="s">
        <v>31</v>
      </c>
      <c r="D122" s="115" t="s">
        <v>2704</v>
      </c>
      <c r="E122" s="138">
        <v>43885</v>
      </c>
      <c r="F122" s="138" t="s">
        <v>2701</v>
      </c>
      <c r="G122" s="165">
        <f t="shared" si="5"/>
        <v>10.366666666666667</v>
      </c>
      <c r="H122" s="116" t="s">
        <v>2713</v>
      </c>
      <c r="I122" s="115" t="s">
        <v>453</v>
      </c>
      <c r="J122" s="115" t="s">
        <v>963</v>
      </c>
      <c r="K122" s="68">
        <v>681437065</v>
      </c>
      <c r="L122" s="102">
        <f>+IF(AND(K122&gt;0,O122="Ejecución"),(K122/877802)*Tabla28[[#This Row],[% participación]],IF(AND(K122&gt;0,O122&lt;&gt;"Ejecución"),"-",""))</f>
        <v>310.51971401295509</v>
      </c>
      <c r="M122" s="118" t="s">
        <v>26</v>
      </c>
      <c r="N122" s="174">
        <v>0.4</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ref="N123:N160" si="6">+IF(M123="No",1,IF(M123="Si","Ingrese %",""))</f>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7">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2670</v>
      </c>
      <c r="C179" s="241"/>
      <c r="D179" s="241"/>
      <c r="E179" s="24">
        <v>0.02</v>
      </c>
      <c r="F179" s="171">
        <v>0.01</v>
      </c>
      <c r="G179" s="172">
        <f>IF(F179&gt;0,SUM(E179+F179),"")</f>
        <v>0.03</v>
      </c>
      <c r="H179" s="5"/>
      <c r="I179" s="246" t="s">
        <v>2674</v>
      </c>
      <c r="J179" s="247"/>
      <c r="K179" s="247"/>
      <c r="L179" s="248"/>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33192063.27</v>
      </c>
      <c r="F185" s="94"/>
      <c r="G185" s="95"/>
      <c r="H185" s="90"/>
      <c r="I185" s="92" t="s">
        <v>2632</v>
      </c>
      <c r="J185" s="177">
        <f>M179</f>
        <v>0.02</v>
      </c>
      <c r="K185" s="242" t="s">
        <v>2633</v>
      </c>
      <c r="L185" s="242"/>
      <c r="M185" s="96">
        <f>+J185*K20</f>
        <v>22128042.18</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41850</v>
      </c>
      <c r="D193" s="5"/>
      <c r="E193" s="120">
        <v>2210</v>
      </c>
      <c r="F193" s="5"/>
      <c r="G193" s="5"/>
      <c r="H193" s="140" t="s">
        <v>2716</v>
      </c>
      <c r="J193" s="5"/>
      <c r="K193" s="121">
        <v>41304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2717</v>
      </c>
      <c r="J211" s="27" t="s">
        <v>2627</v>
      </c>
      <c r="K211" s="141" t="s">
        <v>2717</v>
      </c>
      <c r="L211" s="21"/>
      <c r="M211" s="21"/>
      <c r="N211" s="21"/>
      <c r="O211" s="8"/>
    </row>
    <row r="212" spans="1:15" x14ac:dyDescent="0.25">
      <c r="A212" s="9"/>
      <c r="B212" s="27" t="s">
        <v>2624</v>
      </c>
      <c r="C212" s="140" t="s">
        <v>2716</v>
      </c>
      <c r="D212" s="21"/>
      <c r="G212" s="27" t="s">
        <v>2626</v>
      </c>
      <c r="H212" s="141" t="s">
        <v>2718</v>
      </c>
      <c r="J212" s="27" t="s">
        <v>2628</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48" zoomScale="40" zoomScaleNormal="40" zoomScaleSheetLayoutView="40" zoomScalePageLayoutView="40" workbookViewId="0">
      <selection activeCell="H48" sqref="H48:O5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44194.79118148148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2753</v>
      </c>
      <c r="D15" s="35"/>
      <c r="E15" s="35"/>
      <c r="F15" s="5"/>
      <c r="G15" s="32" t="s">
        <v>1168</v>
      </c>
      <c r="H15" s="104" t="s">
        <v>453</v>
      </c>
      <c r="I15" s="32" t="s">
        <v>2629</v>
      </c>
      <c r="J15" s="109" t="s">
        <v>2637</v>
      </c>
      <c r="L15" s="257" t="s">
        <v>8</v>
      </c>
      <c r="M15" s="257"/>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900353895</v>
      </c>
      <c r="C20" s="5"/>
      <c r="D20" s="161"/>
      <c r="E20" s="153" t="s">
        <v>2669</v>
      </c>
      <c r="F20" s="155" t="s">
        <v>2720</v>
      </c>
      <c r="G20" s="5"/>
      <c r="H20" s="263"/>
      <c r="I20" s="142" t="s">
        <v>453</v>
      </c>
      <c r="J20" s="143" t="s">
        <v>103</v>
      </c>
      <c r="K20" s="144">
        <v>1106402109</v>
      </c>
      <c r="L20" s="145"/>
      <c r="M20" s="145">
        <v>44561</v>
      </c>
      <c r="N20" s="128">
        <f>+(M20-L20)/30</f>
        <v>1485.3666666666666</v>
      </c>
      <c r="O20" s="131"/>
      <c r="U20" s="127"/>
      <c r="V20" s="106">
        <f ca="1">NOW()</f>
        <v>44194.79118148148</v>
      </c>
      <c r="W20" s="106">
        <f ca="1">NOW()</f>
        <v>44194.79118148148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FUNDACION AMANECER CARIBE</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2715</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2721</v>
      </c>
      <c r="C48" s="118" t="s">
        <v>31</v>
      </c>
      <c r="D48" s="115" t="s">
        <v>2722</v>
      </c>
      <c r="E48" s="138">
        <v>42719</v>
      </c>
      <c r="F48" s="138">
        <v>43084</v>
      </c>
      <c r="G48" s="165">
        <f>IF(AND(E48&lt;&gt;"",F48&lt;&gt;""),((F48-E48)/30),"")</f>
        <v>12.166666666666666</v>
      </c>
      <c r="H48" s="116" t="s">
        <v>2730</v>
      </c>
      <c r="I48" s="115" t="s">
        <v>453</v>
      </c>
      <c r="J48" s="115" t="s">
        <v>975</v>
      </c>
      <c r="K48" s="117">
        <v>437496112</v>
      </c>
      <c r="L48" s="118" t="s">
        <v>1148</v>
      </c>
      <c r="M48" s="174">
        <v>1</v>
      </c>
      <c r="N48" s="118" t="s">
        <v>27</v>
      </c>
      <c r="O48" s="118" t="s">
        <v>2731</v>
      </c>
      <c r="P48" s="80"/>
    </row>
    <row r="49" spans="1:16" s="6" customFormat="1" ht="24.75" customHeight="1" x14ac:dyDescent="0.25">
      <c r="A49" s="136">
        <v>2</v>
      </c>
      <c r="B49" s="116" t="s">
        <v>2721</v>
      </c>
      <c r="C49" s="118" t="s">
        <v>31</v>
      </c>
      <c r="D49" s="115" t="s">
        <v>2723</v>
      </c>
      <c r="E49" s="138">
        <v>42042</v>
      </c>
      <c r="F49" s="138">
        <v>42369</v>
      </c>
      <c r="G49" s="165">
        <f t="shared" ref="G49:G107" si="1">IF(AND(E49&lt;&gt;"",F49&lt;&gt;""),((F49-E49)/30),"")</f>
        <v>10.9</v>
      </c>
      <c r="H49" s="116" t="s">
        <v>2732</v>
      </c>
      <c r="I49" s="115" t="s">
        <v>453</v>
      </c>
      <c r="J49" s="115" t="s">
        <v>963</v>
      </c>
      <c r="K49" s="117">
        <v>633055764</v>
      </c>
      <c r="L49" s="118" t="s">
        <v>1148</v>
      </c>
      <c r="M49" s="174">
        <v>1</v>
      </c>
      <c r="N49" s="118" t="s">
        <v>27</v>
      </c>
      <c r="O49" s="118" t="s">
        <v>2731</v>
      </c>
      <c r="P49" s="80"/>
    </row>
    <row r="50" spans="1:16" s="6" customFormat="1" ht="24.75" customHeight="1" x14ac:dyDescent="0.25">
      <c r="A50" s="136">
        <v>3</v>
      </c>
      <c r="B50" s="116" t="s">
        <v>2721</v>
      </c>
      <c r="C50" s="118" t="s">
        <v>31</v>
      </c>
      <c r="D50" s="115" t="s">
        <v>2724</v>
      </c>
      <c r="E50" s="138">
        <v>43076</v>
      </c>
      <c r="F50" s="138">
        <v>43404</v>
      </c>
      <c r="G50" s="165">
        <f t="shared" si="1"/>
        <v>10.933333333333334</v>
      </c>
      <c r="H50" s="114" t="s">
        <v>2730</v>
      </c>
      <c r="I50" s="115" t="s">
        <v>453</v>
      </c>
      <c r="J50" s="115" t="s">
        <v>265</v>
      </c>
      <c r="K50" s="117">
        <v>355052975</v>
      </c>
      <c r="L50" s="118" t="s">
        <v>1148</v>
      </c>
      <c r="M50" s="174">
        <v>1</v>
      </c>
      <c r="N50" s="118" t="s">
        <v>27</v>
      </c>
      <c r="O50" s="118" t="s">
        <v>2731</v>
      </c>
      <c r="P50" s="80"/>
    </row>
    <row r="51" spans="1:16" s="6" customFormat="1" ht="24.75" customHeight="1" outlineLevel="1" x14ac:dyDescent="0.25">
      <c r="A51" s="136">
        <v>4</v>
      </c>
      <c r="B51" s="116" t="s">
        <v>2721</v>
      </c>
      <c r="C51" s="118" t="s">
        <v>31</v>
      </c>
      <c r="D51" s="115" t="s">
        <v>2725</v>
      </c>
      <c r="E51" s="138">
        <v>43076</v>
      </c>
      <c r="F51" s="138">
        <v>43404</v>
      </c>
      <c r="G51" s="165">
        <f t="shared" si="1"/>
        <v>10.933333333333334</v>
      </c>
      <c r="H51" s="116" t="s">
        <v>2730</v>
      </c>
      <c r="I51" s="115" t="s">
        <v>453</v>
      </c>
      <c r="J51" s="115" t="s">
        <v>980</v>
      </c>
      <c r="K51" s="117">
        <v>620309545</v>
      </c>
      <c r="L51" s="118" t="s">
        <v>1148</v>
      </c>
      <c r="M51" s="174">
        <v>1</v>
      </c>
      <c r="N51" s="118" t="s">
        <v>2639</v>
      </c>
      <c r="O51" s="118" t="s">
        <v>26</v>
      </c>
      <c r="P51" s="80"/>
    </row>
    <row r="52" spans="1:16" s="7" customFormat="1" ht="24.75" customHeight="1" outlineLevel="1" x14ac:dyDescent="0.25">
      <c r="A52" s="137">
        <v>5</v>
      </c>
      <c r="B52" s="116" t="s">
        <v>2721</v>
      </c>
      <c r="C52" s="118" t="s">
        <v>31</v>
      </c>
      <c r="D52" s="115" t="s">
        <v>2726</v>
      </c>
      <c r="E52" s="138">
        <v>42720</v>
      </c>
      <c r="F52" s="138">
        <v>43084</v>
      </c>
      <c r="G52" s="165">
        <f t="shared" si="1"/>
        <v>12.133333333333333</v>
      </c>
      <c r="H52" s="114" t="s">
        <v>2730</v>
      </c>
      <c r="I52" s="115" t="s">
        <v>453</v>
      </c>
      <c r="J52" s="115" t="s">
        <v>980</v>
      </c>
      <c r="K52" s="117" t="s">
        <v>2733</v>
      </c>
      <c r="L52" s="118" t="s">
        <v>1148</v>
      </c>
      <c r="M52" s="174">
        <v>1</v>
      </c>
      <c r="N52" s="118" t="s">
        <v>2639</v>
      </c>
      <c r="O52" s="118" t="s">
        <v>26</v>
      </c>
      <c r="P52" s="81"/>
    </row>
    <row r="53" spans="1:16" s="7" customFormat="1" ht="24.75" customHeight="1" outlineLevel="1" x14ac:dyDescent="0.25">
      <c r="A53" s="137">
        <v>6</v>
      </c>
      <c r="B53" s="116" t="s">
        <v>2721</v>
      </c>
      <c r="C53" s="118" t="s">
        <v>31</v>
      </c>
      <c r="D53" s="115" t="s">
        <v>2727</v>
      </c>
      <c r="E53" s="138">
        <v>43485</v>
      </c>
      <c r="F53" s="138">
        <v>43822</v>
      </c>
      <c r="G53" s="165">
        <f t="shared" si="1"/>
        <v>11.233333333333333</v>
      </c>
      <c r="H53" s="114" t="s">
        <v>2734</v>
      </c>
      <c r="I53" s="115" t="s">
        <v>453</v>
      </c>
      <c r="J53" s="115" t="s">
        <v>980</v>
      </c>
      <c r="K53" s="117" t="s">
        <v>2735</v>
      </c>
      <c r="L53" s="118" t="s">
        <v>1148</v>
      </c>
      <c r="M53" s="174">
        <v>1</v>
      </c>
      <c r="N53" s="118" t="s">
        <v>27</v>
      </c>
      <c r="O53" s="118" t="s">
        <v>1148</v>
      </c>
      <c r="P53" s="81"/>
    </row>
    <row r="54" spans="1:16" s="7" customFormat="1" ht="24.75" customHeight="1" outlineLevel="1" x14ac:dyDescent="0.25">
      <c r="A54" s="137">
        <v>7</v>
      </c>
      <c r="B54" s="116" t="s">
        <v>2721</v>
      </c>
      <c r="C54" s="118" t="s">
        <v>31</v>
      </c>
      <c r="D54" s="115" t="s">
        <v>2728</v>
      </c>
      <c r="E54" s="138">
        <v>43485</v>
      </c>
      <c r="F54" s="138">
        <v>43822</v>
      </c>
      <c r="G54" s="165">
        <f t="shared" si="1"/>
        <v>11.233333333333333</v>
      </c>
      <c r="H54" s="116" t="s">
        <v>2736</v>
      </c>
      <c r="I54" s="115" t="s">
        <v>453</v>
      </c>
      <c r="J54" s="115" t="s">
        <v>969</v>
      </c>
      <c r="K54" s="113" t="s">
        <v>2737</v>
      </c>
      <c r="L54" s="118" t="s">
        <v>1148</v>
      </c>
      <c r="M54" s="174">
        <v>1</v>
      </c>
      <c r="N54" s="118" t="s">
        <v>2639</v>
      </c>
      <c r="O54" s="118" t="s">
        <v>1148</v>
      </c>
      <c r="P54" s="81"/>
    </row>
    <row r="55" spans="1:16" s="7" customFormat="1" ht="24.75" customHeight="1" outlineLevel="1" x14ac:dyDescent="0.25">
      <c r="A55" s="137">
        <v>8</v>
      </c>
      <c r="B55" s="116" t="s">
        <v>2721</v>
      </c>
      <c r="C55" s="118" t="s">
        <v>31</v>
      </c>
      <c r="D55" s="115" t="s">
        <v>2729</v>
      </c>
      <c r="E55" s="138">
        <v>41883</v>
      </c>
      <c r="F55" s="138">
        <v>41988</v>
      </c>
      <c r="G55" s="165">
        <f t="shared" si="1"/>
        <v>3.5</v>
      </c>
      <c r="H55" s="116" t="s">
        <v>2747</v>
      </c>
      <c r="I55" s="115" t="s">
        <v>887</v>
      </c>
      <c r="J55" s="115" t="s">
        <v>889</v>
      </c>
      <c r="K55" s="113">
        <v>119356650</v>
      </c>
      <c r="L55" s="118" t="s">
        <v>26</v>
      </c>
      <c r="M55" s="174">
        <v>0.8</v>
      </c>
      <c r="N55" s="118" t="s">
        <v>27</v>
      </c>
      <c r="O55" s="118" t="s">
        <v>1148</v>
      </c>
      <c r="P55" s="81"/>
    </row>
    <row r="56" spans="1:16" s="7" customFormat="1" ht="24.75" customHeight="1" outlineLevel="1" x14ac:dyDescent="0.25">
      <c r="A56" s="137">
        <v>9</v>
      </c>
      <c r="B56" s="116" t="s">
        <v>2721</v>
      </c>
      <c r="C56" s="118" t="s">
        <v>31</v>
      </c>
      <c r="D56" s="115" t="s">
        <v>2754</v>
      </c>
      <c r="E56" s="138">
        <v>43450</v>
      </c>
      <c r="F56" s="138">
        <v>43556</v>
      </c>
      <c r="G56" s="165">
        <f t="shared" si="1"/>
        <v>3.5333333333333332</v>
      </c>
      <c r="H56" s="116" t="s">
        <v>2758</v>
      </c>
      <c r="I56" s="115" t="s">
        <v>453</v>
      </c>
      <c r="J56" s="115" t="s">
        <v>973</v>
      </c>
      <c r="K56" s="113" t="s">
        <v>2759</v>
      </c>
      <c r="L56" s="118" t="s">
        <v>1148</v>
      </c>
      <c r="M56" s="174">
        <v>1</v>
      </c>
      <c r="N56" s="118" t="s">
        <v>2639</v>
      </c>
      <c r="O56" s="118" t="s">
        <v>2714</v>
      </c>
      <c r="P56" s="81"/>
    </row>
    <row r="57" spans="1:16" s="7" customFormat="1" ht="24.75" customHeight="1" outlineLevel="1" x14ac:dyDescent="0.25">
      <c r="A57" s="137">
        <v>10</v>
      </c>
      <c r="B57" s="116" t="s">
        <v>2721</v>
      </c>
      <c r="C57" s="118" t="s">
        <v>31</v>
      </c>
      <c r="D57" s="115" t="s">
        <v>2755</v>
      </c>
      <c r="E57" s="138">
        <v>43313</v>
      </c>
      <c r="F57" s="138">
        <v>43404</v>
      </c>
      <c r="G57" s="165">
        <f t="shared" si="1"/>
        <v>3.0333333333333332</v>
      </c>
      <c r="H57" s="116" t="s">
        <v>2760</v>
      </c>
      <c r="I57" s="115" t="s">
        <v>453</v>
      </c>
      <c r="J57" s="115" t="s">
        <v>973</v>
      </c>
      <c r="K57" s="117">
        <v>33223000</v>
      </c>
      <c r="L57" s="118" t="s">
        <v>1148</v>
      </c>
      <c r="M57" s="174">
        <v>1</v>
      </c>
      <c r="N57" s="118" t="s">
        <v>27</v>
      </c>
      <c r="O57" s="118" t="s">
        <v>2714</v>
      </c>
      <c r="P57" s="81"/>
    </row>
    <row r="58" spans="1:16" s="7" customFormat="1" ht="24.75" customHeight="1" outlineLevel="1" x14ac:dyDescent="0.25">
      <c r="A58" s="137">
        <v>11</v>
      </c>
      <c r="B58" s="116" t="s">
        <v>2721</v>
      </c>
      <c r="C58" s="118" t="s">
        <v>31</v>
      </c>
      <c r="D58" s="115" t="s">
        <v>2756</v>
      </c>
      <c r="E58" s="138" t="s">
        <v>2757</v>
      </c>
      <c r="F58" s="138">
        <v>43449</v>
      </c>
      <c r="G58" s="165">
        <f t="shared" si="1"/>
        <v>4.5333333333333332</v>
      </c>
      <c r="H58" s="116" t="s">
        <v>2761</v>
      </c>
      <c r="I58" s="115" t="s">
        <v>453</v>
      </c>
      <c r="J58" s="115" t="s">
        <v>973</v>
      </c>
      <c r="K58" s="117" t="s">
        <v>2762</v>
      </c>
      <c r="L58" s="118" t="s">
        <v>1148</v>
      </c>
      <c r="M58" s="174">
        <v>1</v>
      </c>
      <c r="N58" s="118" t="s">
        <v>27</v>
      </c>
      <c r="O58" s="118" t="s">
        <v>2714</v>
      </c>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2694</v>
      </c>
      <c r="E114" s="138">
        <v>43885</v>
      </c>
      <c r="F114" s="138">
        <v>44196</v>
      </c>
      <c r="G114" s="165">
        <f>IF(AND(E114&lt;&gt;"",F114&lt;&gt;""),((F114-E114)/30),"")</f>
        <v>10.366666666666667</v>
      </c>
      <c r="H114" s="116" t="s">
        <v>2738</v>
      </c>
      <c r="I114" s="115" t="s">
        <v>453</v>
      </c>
      <c r="J114" s="115" t="s">
        <v>971</v>
      </c>
      <c r="K114" s="117">
        <v>1040337313</v>
      </c>
      <c r="L114" s="102">
        <f>+IF(AND(K114&gt;0,O114="Ejecución"),(K114/877802)*Tabla283[[#This Row],[% participación]],IF(AND(K114&gt;0,O114&lt;&gt;"Ejecución"),"-",""))</f>
        <v>355.54851082590375</v>
      </c>
      <c r="M114" s="118" t="s">
        <v>26</v>
      </c>
      <c r="N114" s="174">
        <v>0.3</v>
      </c>
      <c r="O114" s="170" t="s">
        <v>1150</v>
      </c>
      <c r="P114" s="80"/>
    </row>
    <row r="115" spans="1:16" s="6" customFormat="1" ht="24.75" customHeight="1" x14ac:dyDescent="0.25">
      <c r="A115" s="136">
        <v>2</v>
      </c>
      <c r="B115" s="168" t="s">
        <v>2671</v>
      </c>
      <c r="C115" s="169" t="s">
        <v>31</v>
      </c>
      <c r="D115" s="115" t="s">
        <v>2695</v>
      </c>
      <c r="E115" s="138">
        <v>43889</v>
      </c>
      <c r="F115" s="138">
        <v>44196</v>
      </c>
      <c r="G115" s="165">
        <f t="shared" ref="G115:G160" si="3">IF(AND(E115&lt;&gt;"",F115&lt;&gt;""),((F115-E115)/30),"")</f>
        <v>10.233333333333333</v>
      </c>
      <c r="H115" s="116" t="s">
        <v>2739</v>
      </c>
      <c r="I115" s="115" t="s">
        <v>453</v>
      </c>
      <c r="J115" s="115" t="s">
        <v>969</v>
      </c>
      <c r="K115" s="68">
        <v>998676989</v>
      </c>
      <c r="L115" s="102">
        <f>+IF(AND(K115&gt;0,O115="Ejecución"),(K115/877802)*Tabla283[[#This Row],[% participación]],IF(AND(K115&gt;0,O115&lt;&gt;"Ejecución"),"-",""))</f>
        <v>341.31056513883539</v>
      </c>
      <c r="M115" s="118" t="s">
        <v>26</v>
      </c>
      <c r="N115" s="174">
        <v>0.3</v>
      </c>
      <c r="O115" s="170" t="s">
        <v>1150</v>
      </c>
      <c r="P115" s="80"/>
    </row>
    <row r="116" spans="1:16" s="6" customFormat="1" ht="24.75" customHeight="1" x14ac:dyDescent="0.25">
      <c r="A116" s="136">
        <v>3</v>
      </c>
      <c r="B116" s="168" t="s">
        <v>2671</v>
      </c>
      <c r="C116" s="169" t="s">
        <v>31</v>
      </c>
      <c r="D116" s="115" t="s">
        <v>2703</v>
      </c>
      <c r="E116" s="138">
        <v>43885</v>
      </c>
      <c r="F116" s="138">
        <v>44196</v>
      </c>
      <c r="G116" s="165">
        <f t="shared" si="3"/>
        <v>10.366666666666667</v>
      </c>
      <c r="H116" s="116" t="s">
        <v>2740</v>
      </c>
      <c r="I116" s="115" t="s">
        <v>453</v>
      </c>
      <c r="J116" s="115" t="s">
        <v>976</v>
      </c>
      <c r="K116" s="68">
        <v>813041290</v>
      </c>
      <c r="L116" s="102">
        <f>+IF(AND(K116&gt;0,O116="Ejecución"),(K116/877802)*Tabla283[[#This Row],[% participación]],IF(AND(K116&gt;0,O116&lt;&gt;"Ejecución"),"-",""))</f>
        <v>277.86720353792765</v>
      </c>
      <c r="M116" s="118" t="s">
        <v>26</v>
      </c>
      <c r="N116" s="174">
        <v>0.3</v>
      </c>
      <c r="O116" s="170" t="s">
        <v>1150</v>
      </c>
      <c r="P116" s="80"/>
    </row>
    <row r="117" spans="1:16" s="6" customFormat="1" ht="24.75" customHeight="1" outlineLevel="1" x14ac:dyDescent="0.25">
      <c r="A117" s="136">
        <v>4</v>
      </c>
      <c r="B117" s="168" t="s">
        <v>2671</v>
      </c>
      <c r="C117" s="169" t="s">
        <v>31</v>
      </c>
      <c r="D117" s="115" t="s">
        <v>2696</v>
      </c>
      <c r="E117" s="138">
        <v>43885</v>
      </c>
      <c r="F117" s="138">
        <v>44196</v>
      </c>
      <c r="G117" s="165">
        <f t="shared" si="3"/>
        <v>10.366666666666667</v>
      </c>
      <c r="H117" s="116" t="s">
        <v>2741</v>
      </c>
      <c r="I117" s="115" t="s">
        <v>453</v>
      </c>
      <c r="J117" s="115" t="s">
        <v>967</v>
      </c>
      <c r="K117" s="68">
        <v>1684093802</v>
      </c>
      <c r="L117" s="102">
        <f>+IF(AND(K117&gt;0,O117="Ejecución"),(K117/877802)*Tabla283[[#This Row],[% participación]],IF(AND(K117&gt;0,O117&lt;&gt;"Ejecución"),"-",""))</f>
        <v>575.56048015383874</v>
      </c>
      <c r="M117" s="118" t="s">
        <v>2748</v>
      </c>
      <c r="N117" s="174">
        <v>0.3</v>
      </c>
      <c r="O117" s="170" t="s">
        <v>1150</v>
      </c>
      <c r="P117" s="80"/>
    </row>
    <row r="118" spans="1:16" s="7" customFormat="1" ht="24.75" customHeight="1" outlineLevel="1" x14ac:dyDescent="0.25">
      <c r="A118" s="137">
        <v>5</v>
      </c>
      <c r="B118" s="168" t="s">
        <v>2671</v>
      </c>
      <c r="C118" s="169" t="s">
        <v>31</v>
      </c>
      <c r="D118" s="115" t="s">
        <v>2704</v>
      </c>
      <c r="E118" s="138">
        <v>43884</v>
      </c>
      <c r="F118" s="138">
        <v>44196</v>
      </c>
      <c r="G118" s="165">
        <f t="shared" si="3"/>
        <v>10.4</v>
      </c>
      <c r="H118" s="116" t="s">
        <v>2742</v>
      </c>
      <c r="I118" s="115" t="s">
        <v>453</v>
      </c>
      <c r="J118" s="115" t="s">
        <v>963</v>
      </c>
      <c r="K118" s="68">
        <v>681437685</v>
      </c>
      <c r="L118" s="102">
        <f>+IF(AND(K118&gt;0,O118="Ejecución"),(K118/877802)*Tabla283[[#This Row],[% participación]],IF(AND(K118&gt;0,O118&lt;&gt;"Ejecución"),"-",""))</f>
        <v>232.88999740260329</v>
      </c>
      <c r="M118" s="118" t="s">
        <v>26</v>
      </c>
      <c r="N118" s="174">
        <v>0.3</v>
      </c>
      <c r="O118" s="170" t="s">
        <v>1150</v>
      </c>
      <c r="P118" s="81"/>
    </row>
    <row r="119" spans="1:16" s="7" customFormat="1" ht="24.75" customHeight="1" outlineLevel="1" x14ac:dyDescent="0.25">
      <c r="A119" s="137">
        <v>6</v>
      </c>
      <c r="B119" s="168" t="s">
        <v>2671</v>
      </c>
      <c r="C119" s="169" t="s">
        <v>31</v>
      </c>
      <c r="D119" s="115" t="s">
        <v>2697</v>
      </c>
      <c r="E119" s="138">
        <v>43885</v>
      </c>
      <c r="F119" s="138">
        <v>44196</v>
      </c>
      <c r="G119" s="165">
        <f t="shared" si="3"/>
        <v>10.366666666666667</v>
      </c>
      <c r="H119" s="116" t="s">
        <v>2743</v>
      </c>
      <c r="I119" s="115" t="s">
        <v>453</v>
      </c>
      <c r="J119" s="115" t="s">
        <v>973</v>
      </c>
      <c r="K119" s="68">
        <v>1748650709</v>
      </c>
      <c r="L119" s="102">
        <f>+IF(AND(K119&gt;0,O119="Ejecución"),(K119/877802)*Tabla283[[#This Row],[% participación]],IF(AND(K119&gt;0,O119&lt;&gt;"Ejecución"),"-",""))</f>
        <v>597.62362434808756</v>
      </c>
      <c r="M119" s="118" t="s">
        <v>26</v>
      </c>
      <c r="N119" s="174">
        <v>0.3</v>
      </c>
      <c r="O119" s="170" t="s">
        <v>1150</v>
      </c>
      <c r="P119" s="81"/>
    </row>
    <row r="120" spans="1:16" s="7" customFormat="1" ht="24.75" customHeight="1" outlineLevel="1" x14ac:dyDescent="0.25">
      <c r="A120" s="137">
        <v>7</v>
      </c>
      <c r="B120" s="168" t="s">
        <v>2671</v>
      </c>
      <c r="C120" s="169" t="s">
        <v>31</v>
      </c>
      <c r="D120" s="115" t="s">
        <v>2698</v>
      </c>
      <c r="E120" s="138">
        <v>43885</v>
      </c>
      <c r="F120" s="138">
        <v>44196</v>
      </c>
      <c r="G120" s="165">
        <f t="shared" si="3"/>
        <v>10.366666666666667</v>
      </c>
      <c r="H120" s="116" t="s">
        <v>2744</v>
      </c>
      <c r="I120" s="115" t="s">
        <v>453</v>
      </c>
      <c r="J120" s="115" t="s">
        <v>103</v>
      </c>
      <c r="K120" s="68">
        <v>1121668123</v>
      </c>
      <c r="L120" s="102">
        <f>+IF(AND(K120&gt;0,O120="Ejecución"),(K120/877802)*Tabla283[[#This Row],[% participación]],IF(AND(K120&gt;0,O120&lt;&gt;"Ejecución"),"-",""))</f>
        <v>383.34434975085497</v>
      </c>
      <c r="M120" s="118" t="s">
        <v>26</v>
      </c>
      <c r="N120" s="174">
        <v>0.3</v>
      </c>
      <c r="O120" s="170" t="s">
        <v>1150</v>
      </c>
      <c r="P120" s="81"/>
    </row>
    <row r="121" spans="1:16" s="7" customFormat="1" ht="24.75" customHeight="1" outlineLevel="1" x14ac:dyDescent="0.25">
      <c r="A121" s="137">
        <v>8</v>
      </c>
      <c r="B121" s="168" t="s">
        <v>2671</v>
      </c>
      <c r="C121" s="169" t="s">
        <v>31</v>
      </c>
      <c r="D121" s="115" t="s">
        <v>2700</v>
      </c>
      <c r="E121" s="138">
        <v>43885</v>
      </c>
      <c r="F121" s="138">
        <v>44196</v>
      </c>
      <c r="G121" s="165">
        <f t="shared" si="3"/>
        <v>10.366666666666667</v>
      </c>
      <c r="H121" s="114" t="s">
        <v>2745</v>
      </c>
      <c r="I121" s="115" t="s">
        <v>453</v>
      </c>
      <c r="J121" s="115" t="s">
        <v>265</v>
      </c>
      <c r="K121" s="68">
        <v>842945485</v>
      </c>
      <c r="L121" s="102">
        <f>+IF(AND(K121&gt;0,O121="Ejecución"),(K121/877802)*Tabla283[[#This Row],[% participación]],IF(AND(K121&gt;0,O121&lt;&gt;"Ejecución"),"-",""))</f>
        <v>288.08734258978672</v>
      </c>
      <c r="M121" s="118" t="s">
        <v>26</v>
      </c>
      <c r="N121" s="174">
        <v>0.3</v>
      </c>
      <c r="O121" s="170" t="s">
        <v>1150</v>
      </c>
      <c r="P121" s="81"/>
    </row>
    <row r="122" spans="1:16" s="7" customFormat="1" ht="24.75" customHeight="1" outlineLevel="1" x14ac:dyDescent="0.25">
      <c r="A122" s="137">
        <v>9</v>
      </c>
      <c r="B122" s="168" t="s">
        <v>2671</v>
      </c>
      <c r="C122" s="169" t="s">
        <v>31</v>
      </c>
      <c r="D122" s="115" t="s">
        <v>2702</v>
      </c>
      <c r="E122" s="138">
        <v>43885</v>
      </c>
      <c r="F122" s="138">
        <v>44196</v>
      </c>
      <c r="G122" s="165">
        <f t="shared" si="3"/>
        <v>10.366666666666667</v>
      </c>
      <c r="H122" s="116" t="s">
        <v>2746</v>
      </c>
      <c r="I122" s="115" t="s">
        <v>453</v>
      </c>
      <c r="J122" s="115" t="s">
        <v>980</v>
      </c>
      <c r="K122" s="68">
        <v>1852105538</v>
      </c>
      <c r="L122" s="102">
        <f>+IF(AND(K122&gt;0,O122="Ejecución"),(K122/877802)*Tabla283[[#This Row],[% participación]],IF(AND(K122&gt;0,O122&lt;&gt;"Ejecución"),"-",""))</f>
        <v>632.98062820544942</v>
      </c>
      <c r="M122" s="118" t="s">
        <v>26</v>
      </c>
      <c r="N122" s="174">
        <v>0.3</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ref="N123:N160" si="4">+IF(M123="No",1,IF(M123="Si","Ingrese %",""))</f>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26</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2670</v>
      </c>
      <c r="C179" s="241"/>
      <c r="D179" s="241"/>
      <c r="E179" s="24">
        <v>0.02</v>
      </c>
      <c r="F179" s="171">
        <v>0.01</v>
      </c>
      <c r="G179" s="172">
        <f>IF(F179&gt;0,SUM(E179+F179),"")</f>
        <v>0.03</v>
      </c>
      <c r="H179" s="5"/>
      <c r="I179" s="238" t="s">
        <v>2674</v>
      </c>
      <c r="J179" s="239"/>
      <c r="K179" s="239"/>
      <c r="L179" s="240"/>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33192063.27</v>
      </c>
      <c r="F185" s="94"/>
      <c r="G185" s="95"/>
      <c r="H185" s="90"/>
      <c r="I185" s="92" t="s">
        <v>2632</v>
      </c>
      <c r="J185" s="177">
        <f>M179</f>
        <v>0.02</v>
      </c>
      <c r="K185" s="242" t="s">
        <v>2633</v>
      </c>
      <c r="L185" s="242"/>
      <c r="M185" s="96">
        <f>+J185*K20</f>
        <v>22128042.18</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41963</v>
      </c>
      <c r="D193" s="5"/>
      <c r="E193" s="120">
        <v>2718</v>
      </c>
      <c r="F193" s="5"/>
      <c r="G193" s="5"/>
      <c r="H193" s="140" t="s">
        <v>2749</v>
      </c>
      <c r="J193" s="5"/>
      <c r="K193" s="121">
        <v>41883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87" t="s">
        <v>2750</v>
      </c>
      <c r="J211" s="27" t="s">
        <v>2627</v>
      </c>
      <c r="K211" s="187" t="s">
        <v>2750</v>
      </c>
      <c r="L211" s="21"/>
      <c r="M211" s="21"/>
      <c r="N211" s="21"/>
      <c r="O211" s="8"/>
    </row>
    <row r="212" spans="1:15" x14ac:dyDescent="0.25">
      <c r="A212" s="9"/>
      <c r="B212" s="27" t="s">
        <v>2624</v>
      </c>
      <c r="C212" s="140" t="s">
        <v>2749</v>
      </c>
      <c r="D212" s="21"/>
      <c r="G212" s="27" t="s">
        <v>2626</v>
      </c>
      <c r="H212" s="187" t="s">
        <v>2751</v>
      </c>
      <c r="J212" s="27" t="s">
        <v>2628</v>
      </c>
      <c r="K212" s="140"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44194.79118148148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3"/>
      <c r="I20" s="142"/>
      <c r="J20" s="143"/>
      <c r="K20" s="144"/>
      <c r="L20" s="145"/>
      <c r="M20" s="145"/>
      <c r="N20" s="128">
        <f>+(M20-L20)/30</f>
        <v>0</v>
      </c>
      <c r="O20" s="131"/>
      <c r="U20" s="127"/>
      <c r="V20" s="106">
        <f ca="1">NOW()</f>
        <v>44194.79118148148</v>
      </c>
      <c r="W20" s="106">
        <f ca="1">NOW()</f>
        <v>44194.79118148148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2674</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2670</v>
      </c>
      <c r="C177" s="241"/>
      <c r="D177" s="241"/>
      <c r="E177" s="24">
        <v>0.02</v>
      </c>
      <c r="F177" s="171"/>
      <c r="G177" s="172" t="str">
        <f>IF(F177&gt;0,SUM(E177+F177),"")</f>
        <v/>
      </c>
      <c r="H177" s="5"/>
      <c r="I177" s="238" t="s">
        <v>2674</v>
      </c>
      <c r="J177" s="239"/>
      <c r="K177" s="239"/>
      <c r="L177" s="24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44194.79118148148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3"/>
      <c r="I20" s="142"/>
      <c r="J20" s="143"/>
      <c r="K20" s="144"/>
      <c r="L20" s="145"/>
      <c r="M20" s="145"/>
      <c r="N20" s="128">
        <f>+(M20-L20)/30</f>
        <v>0</v>
      </c>
      <c r="O20" s="131"/>
      <c r="U20" s="127"/>
      <c r="V20" s="106">
        <f ca="1">NOW()</f>
        <v>44194.79118148148</v>
      </c>
      <c r="W20" s="106">
        <f ca="1">NOW()</f>
        <v>44194.79118148148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2670</v>
      </c>
      <c r="C179" s="241"/>
      <c r="D179" s="241"/>
      <c r="E179" s="24">
        <v>0.02</v>
      </c>
      <c r="F179" s="171"/>
      <c r="G179" s="172" t="str">
        <f>IF(F179&gt;0,SUM(E179+F179),"")</f>
        <v/>
      </c>
      <c r="H179" s="5"/>
      <c r="I179" s="238" t="s">
        <v>2674</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44194.79118148148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3"/>
      <c r="I20" s="142"/>
      <c r="J20" s="143"/>
      <c r="K20" s="144"/>
      <c r="L20" s="145"/>
      <c r="M20" s="145"/>
      <c r="N20" s="128">
        <f>+(M20-L20)/30</f>
        <v>0</v>
      </c>
      <c r="O20" s="131"/>
      <c r="U20" s="127"/>
      <c r="V20" s="106">
        <f ca="1">NOW()</f>
        <v>44194.79118148148</v>
      </c>
      <c r="W20" s="106">
        <f ca="1">NOW()</f>
        <v>44194.79118148148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2678</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2670</v>
      </c>
      <c r="C177" s="241"/>
      <c r="D177" s="241"/>
      <c r="E177" s="24">
        <v>0.02</v>
      </c>
      <c r="F177" s="171"/>
      <c r="G177" s="172" t="str">
        <f>IF(F177&gt;0,SUM(E177+F177),"")</f>
        <v/>
      </c>
      <c r="H177" s="5"/>
      <c r="I177" s="238" t="s">
        <v>2672</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28"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44194.79118148148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3"/>
      <c r="I20" s="142"/>
      <c r="J20" s="143"/>
      <c r="K20" s="144"/>
      <c r="L20" s="145"/>
      <c r="M20" s="145"/>
      <c r="N20" s="128">
        <f>+(M20-L20)/30</f>
        <v>0</v>
      </c>
      <c r="O20" s="131"/>
      <c r="U20" s="127"/>
      <c r="V20" s="106">
        <f ca="1">NOW()</f>
        <v>44194.79118148148</v>
      </c>
      <c r="W20" s="106">
        <f ca="1">NOW()</f>
        <v>44194.79118148148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2670</v>
      </c>
      <c r="C179" s="241"/>
      <c r="D179" s="241"/>
      <c r="E179" s="24">
        <v>0.02</v>
      </c>
      <c r="F179" s="171"/>
      <c r="G179" s="172" t="str">
        <f>IF(F179&gt;0,SUM(E179+F179),"")</f>
        <v/>
      </c>
      <c r="H179" s="5"/>
      <c r="I179" s="238" t="s">
        <v>2672</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andrea florez vergara</cp:lastModifiedBy>
  <cp:lastPrinted>2020-12-11T17:12:38Z</cp:lastPrinted>
  <dcterms:created xsi:type="dcterms:W3CDTF">2020-10-14T21:57:42Z</dcterms:created>
  <dcterms:modified xsi:type="dcterms:W3CDTF">2020-12-29T23:59:21Z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