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ARCHIVOS\Documents\BANCO DE OFERENTES\BETTO\CESAR\DOCUMENTOS_2021-20-10000686_8230028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<sst xmlns="http://schemas.openxmlformats.org/spreadsheetml/2006/main" count="3040" uniqueCount="2685">
  <si>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</si>
  <si>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</si>
  <si>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</si>
  <si>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</si>
  <si>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</si>
  <si>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</si>
  <si>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</si>
  <si>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</si>
  <si>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</si>
  <si>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</si>
  <si>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</si>
  <si>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</si>
  <si>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</si>
  <si>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</si>
  <si>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</si>
  <si>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</si>
  <si>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</si>
  <si>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</si>
  <si>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</si>
  <si>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</si>
  <si>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</si>
  <si>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</si>
  <si>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</si>
  <si>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</si>
  <si>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</si>
  <si>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</si>
  <si>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</si>
  <si>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</si>
  <si>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</si>
  <si>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</si>
  <si>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</si>
  <si>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</si>
  <si>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</si>
  <si>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</si>
  <si>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</si>
  <si>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</si>
  <si>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</si>
  <si>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</si>
  <si>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</si>
  <si>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</si>
  <si>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</si>
  <si>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</si>
  <si>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</si>
  <si>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</si>
  <si>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</si>
  <si>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</si>
  <si>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</si>
  <si>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</si>
  <si>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</si>
  <si>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</si>
  <si>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</si>
  <si>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</si>
  <si>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</si>
  <si>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</si>
  <si>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</si>
  <si>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</si>
  <si>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</si>
  <si>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</si>
  <si>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</si>
  <si>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</si>
  <si>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</si>
  <si>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</si>
  <si>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</si>
  <si>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</si>
  <si>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</si>
  <si>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</si>
  <si>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</si>
  <si>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</si>
  <si>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</si>
  <si>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</si>
  <si>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</si>
  <si>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</si>
  <si>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</si>
  <si>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</si>
  <si>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</si>
  <si>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</si>
  <si>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</si>
  <si>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</si>
  <si>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</si>
  <si>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</si>
  <si>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</si>
  <si>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</si>
  <si>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</si>
  <si>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</si>
  <si>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</si>
  <si>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</si>
  <si>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</si>
  <si>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</si>
  <si>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</si>
  <si>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</si>
  <si>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</si>
  <si>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</si>
  <si>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</si>
  <si>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</si>
  <si>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</si>
  <si>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</si>
  <si>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</si>
  <si>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</si>
  <si>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</si>
  <si>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</si>
  <si>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</si>
  <si>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</si>
  <si>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</si>
  <si>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</si>
  <si>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</si>
  <si>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</si>
  <si>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</si>
  <si>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</si>
  <si>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</si>
  <si>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</si>
  <si>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</si>
  <si>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</si>
  <si>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</si>
  <si>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</si>
  <si>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</si>
  <si>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</si>
  <si>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</si>
  <si>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</si>
  <si>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</si>
  <si>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</si>
  <si>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</si>
  <si>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</si>
  <si>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</si>
  <si>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</si>
  <si>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</si>
  <si>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</si>
  <si>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</si>
  <si>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</si>
  <si>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</si>
  <si>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</si>
  <si>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</si>
  <si>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</si>
  <si>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</si>
  <si>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</si>
  <si>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</si>
  <si>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</si>
  <si>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</si>
  <si>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</si>
  <si>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</si>
  <si>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</si>
  <si>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</si>
  <si>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</si>
  <si>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</si>
  <si>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</si>
  <si>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</si>
  <si>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</si>
  <si>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</si>
  <si>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</si>
  <si>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</si>
  <si>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</si>
  <si>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</si>
  <si>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</si>
  <si>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</si>
  <si>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</si>
  <si>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</si>
  <si>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</si>
  <si>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</si>
  <si>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</si>
  <si>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</si>
  <si>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</si>
  <si>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</si>
  <si>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</si>
  <si>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</si>
  <si>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</si>
  <si>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</si>
  <si>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</si>
  <si>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</si>
  <si>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</si>
  <si>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</si>
  <si>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</si>
  <si>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</si>
  <si>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</si>
  <si>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</si>
  <si>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</si>
  <si>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</si>
  <si>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</si>
  <si>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</si>
  <si>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</si>
  <si>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</si>
  <si>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</si>
  <si>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</si>
  <si>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</si>
  <si>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</si>
  <si>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</si>
  <si>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</si>
  <si>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</si>
  <si>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</si>
  <si>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</si>
  <si>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</si>
  <si>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</si>
  <si>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</si>
  <si>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</si>
  <si>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</si>
  <si>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</si>
  <si>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</si>
  <si>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</si>
  <si>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</si>
  <si>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</si>
  <si>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</si>
  <si>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</si>
  <si>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</si>
  <si>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</si>
  <si>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</si>
  <si>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</si>
  <si>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</si>
  <si>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</si>
  <si>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</si>
  <si>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</si>
  <si>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</si>
  <si>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</si>
  <si>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</si>
  <si>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</si>
  <si>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</si>
  <si>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</si>
  <si>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</si>
  <si>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</si>
  <si>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</si>
  <si>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</si>
  <si>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</si>
  <si>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</si>
  <si>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</si>
  <si>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</si>
  <si>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</si>
  <si>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</si>
  <si>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</si>
  <si>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</si>
  <si>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</si>
  <si>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</si>
  <si>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</si>
  <si>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</si>
  <si>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</si>
  <si>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</si>
  <si>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</si>
  <si>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</si>
  <si>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</si>
  <si>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</si>
  <si>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</si>
  <si>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</si>
  <si>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</si>
  <si>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</si>
  <si>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</si>
  <si>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</si>
  <si>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</si>
  <si>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</si>
  <si>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</si>
  <si>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</si>
  <si>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</si>
  <si>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</si>
  <si>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</si>
  <si>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</si>
  <si>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</si>
  <si>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</si>
  <si>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</si>
  <si>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</si>
  <si>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</si>
  <si>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</si>
  <si>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</si>
  <si>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</si>
  <si>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</si>
  <si>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</si>
  <si>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</si>
  <si>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</si>
  <si>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</si>
  <si>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</si>
  <si>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</si>
  <si>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</si>
  <si>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</si>
  <si>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</si>
  <si>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</si>
  <si>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</si>
  <si>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</si>
  <si>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</si>
  <si>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</si>
  <si>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</si>
  <si>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</si>
  <si>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</si>
  <si>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</si>
  <si>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</si>
  <si>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</si>
  <si>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</si>
  <si>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</si>
  <si>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</si>
  <si>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</si>
  <si>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</si>
  <si>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</si>
  <si>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</si>
  <si>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</si>
  <si>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</si>
  <si>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</si>
  <si>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</si>
  <si>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</si>
  <si>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</si>
  <si>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</si>
  <si>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</si>
  <si>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</si>
  <si>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</si>
  <si>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</si>
  <si>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</si>
  <si>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</si>
  <si>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</si>
  <si>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</si>
  <si>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</si>
  <si>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</si>
  <si>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</si>
  <si>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</si>
  <si>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</si>
  <si>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</si>
  <si>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</si>
  <si>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</si>
  <si>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</si>
  <si>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</si>
  <si>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</si>
  <si>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</si>
  <si>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</si>
  <si>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</si>
  <si>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</si>
  <si>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</si>
  <si>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</si>
  <si>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</si>
  <si>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</si>
  <si>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</si>
  <si>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</si>
  <si>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</si>
  <si>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</si>
  <si>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</si>
  <si>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</si>
  <si>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</si>
  <si>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</si>
  <si>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</si>
  <si>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</si>
  <si>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</si>
  <si>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</si>
  <si>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</si>
  <si>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</si>
  <si>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</si>
  <si>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</si>
  <si>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</si>
  <si>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</si>
  <si>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</si>
  <si>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</si>
  <si>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</si>
  <si>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</si>
  <si>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</si>
  <si>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</si>
  <si>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</si>
  <si>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</si>
  <si>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</si>
  <si>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</si>
  <si>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</si>
  <si>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</si>
  <si>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</si>
  <si>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</si>
  <si>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</si>
  <si>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</si>
  <si>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</si>
  <si>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</si>
  <si>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</si>
  <si>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</si>
  <si>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</si>
  <si>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</si>
  <si>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</si>
  <si>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</si>
  <si>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</si>
  <si>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</si>
  <si>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</si>
  <si>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</si>
  <si>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</si>
  <si>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</si>
  <si>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</si>
  <si>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</si>
  <si>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</si>
  <si>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</si>
  <si>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</si>
  <si>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</si>
  <si>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</si>
  <si>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</si>
  <si>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</si>
  <si>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</si>
  <si>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</si>
  <si>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</si>
  <si>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</si>
  <si>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</si>
  <si>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</si>
  <si>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</si>
  <si>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</si>
  <si>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</si>
  <si>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</si>
  <si>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</si>
  <si>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</si>
  <si>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</si>
  <si>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</si>
  <si>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</si>
  <si>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</si>
  <si>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</si>
  <si>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</si>
  <si>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</si>
  <si>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</si>
  <si>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</si>
  <si>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</si>
  <si>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</si>
  <si>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</si>
  <si>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</si>
  <si>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</si>
  <si>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</si>
  <si>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</si>
  <si>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</si>
  <si>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</si>
  <si>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</si>
  <si>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</si>
  <si>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</si>
  <si>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</si>
  <si>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</si>
  <si>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</si>
  <si>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</si>
  <si>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</si>
  <si>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</si>
  <si>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</si>
  <si>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</si>
  <si>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</si>
  <si>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</si>
  <si>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</si>
  <si>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</si>
  <si>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</si>
  <si>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</si>
  <si>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</si>
  <si>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</si>
  <si>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</si>
  <si>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</si>
  <si>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</si>
  <si>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</si>
  <si>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</si>
  <si>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</si>
  <si>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</si>
  <si>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</si>
  <si>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</si>
  <si>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</si>
  <si>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</si>
  <si>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</si>
  <si>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</si>
  <si>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</si>
  <si>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</si>
  <si>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</si>
  <si>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</si>
  <si>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</si>
  <si>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</si>
  <si>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</si>
  <si>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</si>
  <si>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</si>
  <si>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</si>
  <si>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</si>
  <si>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</si>
  <si>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</si>
  <si>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</si>
  <si>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</si>
  <si>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</si>
  <si>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</si>
  <si>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</si>
  <si>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</si>
  <si>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</si>
  <si>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</si>
  <si>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</si>
  <si>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</si>
  <si>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</si>
  <si>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</si>
  <si>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</si>
  <si>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</si>
  <si>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</si>
  <si>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</si>
  <si>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</si>
  <si>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</si>
  <si>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</si>
  <si>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</si>
  <si>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</si>
  <si>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</si>
  <si>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</si>
  <si>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</si>
  <si>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</si>
  <si>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</si>
  <si>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</si>
  <si>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</si>
  <si>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</si>
  <si>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</si>
  <si>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</si>
  <si>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</si>
  <si>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</si>
  <si>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</si>
  <si>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</si>
  <si>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</si>
  <si>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</si>
  <si>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</si>
  <si>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</si>
  <si>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</si>
  <si>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</si>
  <si>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</si>
  <si>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</si>
  <si>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</si>
  <si>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</si>
  <si>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</si>
  <si>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</si>
  <si>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</si>
  <si>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</si>
  <si>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</si>
  <si>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</si>
  <si>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</si>
  <si>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</si>
  <si>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</si>
  <si>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</si>
  <si>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</si>
  <si>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</si>
  <si>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</si>
  <si>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</si>
  <si>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</si>
  <si>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</si>
  <si>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</si>
  <si>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</si>
  <si>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</si>
  <si>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</si>
  <si>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</si>
  <si>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</si>
  <si>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</si>
  <si>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</si>
  <si>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</si>
  <si>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</si>
  <si>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</si>
  <si>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</si>
  <si>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</si>
  <si>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</si>
  <si>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</si>
  <si>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</si>
  <si>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</si>
  <si>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</si>
  <si>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</si>
  <si>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</si>
  <si>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</si>
  <si>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</si>
  <si>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</si>
  <si>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</si>
  <si>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</si>
  <si>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</si>
  <si>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</si>
  <si>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</si>
  <si>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</si>
  <si>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</si>
  <si>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</si>
  <si>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</si>
  <si>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</si>
  <si>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</si>
  <si>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</si>
  <si>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</si>
  <si>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</si>
  <si>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</si>
  <si>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</si>
  <si>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</si>
  <si>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</si>
  <si>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</si>
  <si>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</si>
  <si>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</si>
  <si>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</si>
  <si>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</si>
  <si>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</si>
  <si>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</si>
  <si>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</si>
  <si>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</si>
  <si>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</si>
  <si>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</si>
  <si>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</si>
  <si>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</si>
  <si>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</si>
  <si>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</si>
  <si>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</si>
  <si>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</si>
  <si>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</si>
  <si>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</si>
  <si>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</si>
  <si>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</si>
  <si>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</si>
  <si>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</si>
  <si>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</si>
  <si>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</si>
  <si>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</si>
  <si>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</si>
  <si>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</si>
  <si>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</si>
  <si>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</si>
  <si>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</si>
  <si>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</si>
  <si>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</si>
  <si>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</si>
  <si>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</si>
  <si>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</si>
  <si>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</si>
  <si>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</si>
  <si>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</si>
  <si>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</si>
  <si>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</si>
  <si>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</si>
  <si>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</si>
  <si>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</si>
  <si>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</si>
  <si>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</si>
  <si>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</si>
  <si>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</si>
  <si>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</si>
  <si>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</si>
  <si>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</si>
  <si>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</si>
  <si>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</si>
  <si>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</si>
  <si>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</si>
  <si>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</si>
  <si>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</si>
  <si>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</si>
  <si>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</si>
  <si>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</si>
  <si>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</si>
  <si>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</si>
  <si>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</si>
  <si>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</si>
  <si>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</si>
  <si>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</si>
  <si>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</si>
  <si>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</si>
  <si>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</si>
  <si>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</si>
  <si>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</si>
  <si>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</si>
  <si>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</si>
  <si>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</si>
  <si>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</si>
  <si>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</si>
  <si>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</si>
  <si>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</si>
  <si>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</si>
  <si>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</si>
  <si>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</si>
  <si>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</si>
  <si>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</si>
  <si>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</si>
  <si>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</si>
  <si>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</si>
  <si>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</si>
  <si>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</si>
  <si>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</si>
  <si>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</si>
  <si>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</si>
  <si>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</si>
  <si>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</si>
  <si>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</si>
  <si>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</si>
  <si>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</si>
  <si>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</si>
  <si>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</si>
  <si>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</si>
  <si>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</si>
  <si>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</si>
  <si>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</si>
  <si>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</si>
  <si>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</si>
  <si>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</si>
  <si>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</si>
  <si>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</si>
  <si>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</si>
  <si>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</si>
  <si>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</si>
  <si>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</si>
  <si>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</si>
  <si>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</si>
  <si>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</si>
  <si>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</si>
  <si>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</si>
  <si>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</si>
  <si>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</si>
  <si>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</si>
  <si>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</si>
  <si>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</si>
  <si>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</si>
  <si>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</si>
  <si>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</si>
  <si>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</si>
  <si>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</si>
  <si>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</si>
  <si>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</si>
  <si>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</si>
  <si>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</si>
  <si>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</si>
  <si>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</si>
  <si>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</si>
  <si>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</si>
  <si>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</si>
  <si>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</si>
  <si>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</si>
  <si>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</si>
  <si>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</si>
  <si>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</si>
  <si>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</si>
  <si>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</si>
  <si>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</si>
  <si>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</si>
  <si>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</si>
  <si>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</si>
  <si>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</si>
  <si>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</si>
  <si>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</si>
  <si>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</si>
  <si>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</si>
  <si>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</si>
  <si>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</si>
  <si>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</si>
  <si>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</si>
  <si>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</si>
  <si>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</si>
  <si>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</si>
  <si>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</si>
  <si>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</si>
  <si>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</si>
  <si>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</si>
  <si>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</si>
  <si>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</si>
  <si>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</si>
  <si>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</si>
  <si>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</si>
  <si>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</si>
  <si>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</si>
  <si>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</si>
  <si>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</si>
  <si>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</si>
  <si>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</si>
  <si>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</si>
  <si>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</si>
  <si>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</si>
  <si>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</si>
  <si>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</si>
  <si>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</si>
  <si>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</si>
  <si>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</si>
  <si>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</si>
  <si>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</si>
  <si>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</si>
  <si>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</si>
  <si>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</si>
  <si>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</si>
  <si>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</si>
  <si>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</si>
  <si>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</si>
  <si>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</si>
  <si>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</si>
  <si>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</si>
  <si>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</si>
  <si>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</si>
  <si>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</si>
  <si>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</si>
  <si>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</si>
  <si>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</si>
  <si>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</si>
  <si>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</si>
  <si>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</si>
  <si>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</si>
  <si>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</si>
  <si>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</si>
  <si>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</si>
  <si>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</si>
  <si>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</si>
  <si>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</si>
  <si>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</si>
  <si>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</si>
  <si>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</si>
  <si>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</si>
  <si>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</si>
  <si>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</si>
  <si>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</si>
  <si>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</si>
  <si>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</si>
  <si>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</si>
  <si>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</si>
  <si>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</si>
  <si>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</si>
  <si>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</si>
  <si>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</si>
  <si>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</si>
  <si>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</si>
  <si>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</si>
  <si>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</si>
  <si>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</si>
  <si>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</si>
  <si>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</si>
  <si>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</si>
  <si>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</si>
  <si>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</si>
  <si>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</si>
  <si>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</si>
  <si>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</si>
  <si>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</si>
  <si>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</si>
  <si>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</si>
  <si>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</si>
  <si>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</si>
  <si>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</si>
  <si>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</si>
  <si>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</si>
  <si>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</si>
  <si>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</si>
  <si>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</si>
  <si>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</si>
  <si>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</si>
  <si>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</si>
  <si>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</si>
  <si>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</si>
  <si>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</si>
  <si>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</si>
  <si>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</si>
  <si>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</si>
  <si>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</si>
  <si>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</si>
  <si>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</si>
  <si>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</si>
  <si>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</si>
  <si>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</si>
  <si>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</si>
  <si>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</si>
  <si>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</si>
  <si>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</si>
  <si>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</si>
  <si>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</si>
  <si>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</si>
  <si>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</si>
  <si>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</si>
  <si>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</si>
  <si>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</si>
  <si>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</si>
  <si>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</si>
  <si>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</si>
  <si>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</si>
  <si>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</si>
  <si>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</si>
  <si>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</si>
  <si>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</si>
  <si>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</si>
  <si>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</si>
  <si>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</si>
  <si>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</si>
  <si>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</si>
  <si>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</si>
  <si>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</si>
  <si>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</si>
  <si>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</si>
  <si>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</si>
  <si>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</si>
  <si>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</si>
  <si>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</si>
  <si>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</si>
  <si>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</si>
  <si>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</si>
  <si>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</si>
  <si>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</si>
  <si>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</si>
  <si>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</si>
  <si>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</si>
  <si>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</si>
  <si>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</si>
  <si>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</si>
  <si>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</si>
  <si>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</si>
  <si>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</si>
  <si>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</si>
  <si>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</si>
  <si>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</si>
  <si>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</si>
  <si>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</si>
  <si>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</si>
  <si>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</si>
  <si>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</si>
  <si>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</si>
  <si>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</si>
  <si>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</si>
  <si>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</si>
  <si>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</si>
  <si>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</si>
  <si>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</si>
  <si>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</si>
  <si>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</si>
  <si>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</si>
  <si>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</si>
  <si>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</si>
  <si>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</si>
  <si>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</si>
  <si>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</si>
  <si>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</si>
  <si>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</si>
  <si>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</si>
  <si>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</si>
  <si>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</si>
  <si>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</si>
  <si>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</si>
  <si>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</si>
  <si>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</si>
  <si>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</si>
  <si>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</si>
  <si>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</si>
  <si>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</si>
  <si>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</si>
  <si>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</si>
  <si>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</si>
  <si>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</si>
  <si>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</si>
  <si>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</si>
  <si>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</si>
  <si>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</si>
  <si>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</si>
  <si>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</si>
  <si>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</si>
  <si>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</si>
  <si>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</si>
  <si>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</si>
  <si>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</si>
  <si>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</si>
  <si>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</si>
  <si>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</si>
  <si>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</si>
  <si>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</si>
  <si>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</si>
  <si>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</si>
  <si>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</si>
  <si>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</si>
  <si>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</si>
  <si>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</si>
  <si>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</si>
  <si>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</si>
  <si>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</si>
  <si>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</si>
  <si>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</si>
  <si>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</si>
  <si>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</si>
  <si>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</si>
  <si>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</si>
  <si>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</si>
  <si>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</si>
  <si>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</si>
  <si>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</si>
  <si>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</si>
  <si>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</si>
  <si>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</si>
  <si>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</si>
  <si>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</si>
  <si>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</si>
  <si>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</si>
  <si>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</si>
  <si>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</si>
  <si>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</si>
  <si>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</si>
  <si>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</si>
  <si>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</si>
  <si>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</si>
  <si>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</si>
  <si>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</si>
  <si>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</si>
  <si>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</si>
  <si>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</si>
  <si>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</si>
  <si>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</si>
  <si>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</si>
  <si>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</si>
  <si>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</si>
  <si>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</si>
  <si>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</si>
  <si>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</si>
  <si>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</si>
  <si>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</si>
  <si>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</si>
  <si>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</si>
  <si>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</si>
  <si>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</si>
  <si>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</si>
  <si>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</si>
  <si>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</si>
  <si>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</si>
  <si>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</si>
  <si>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</si>
  <si>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</si>
  <si>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</si>
  <si>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</si>
  <si>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</si>
  <si>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</si>
  <si>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</si>
  <si>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</si>
  <si>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</si>
  <si>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</si>
  <si>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</si>
  <si>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</si>
  <si>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</si>
  <si>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</si>
  <si>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</si>
  <si>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</si>
  <si>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</si>
  <si>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</si>
  <si>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</si>
  <si>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</si>
  <si>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</si>
  <si>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</si>
  <si>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</si>
  <si>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</si>
  <si>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</si>
  <si>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</si>
  <si>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</si>
  <si>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</si>
  <si>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</si>
  <si>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</si>
  <si>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</si>
  <si>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</si>
  <si>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</si>
  <si>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</si>
  <si>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</si>
  <si>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</si>
  <si>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</si>
  <si>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</si>
  <si>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</si>
  <si>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</si>
  <si>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</si>
  <si>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</si>
  <si>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</si>
  <si>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</si>
  <si>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</si>
  <si>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</si>
  <si>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</si>
  <si>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</si>
  <si>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</si>
  <si>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</si>
  <si>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</si>
  <si>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</si>
  <si>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</si>
  <si>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</si>
  <si>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</si>
  <si>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</si>
  <si>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</si>
  <si>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</si>
  <si>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</si>
  <si>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</si>
  <si>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</si>
  <si>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</si>
  <si>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</si>
  <si>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</si>
  <si>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</si>
  <si>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</si>
  <si>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</si>
  <si>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</si>
  <si>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</si>
  <si>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</si>
  <si>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</si>
  <si>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</si>
  <si>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</si>
  <si>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</si>
  <si>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</si>
  <si>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</si>
  <si>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</si>
  <si>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</si>
  <si>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</si>
  <si>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</si>
  <si>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</si>
  <si>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</si>
  <si>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</si>
  <si>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</si>
  <si>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</si>
  <si>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</si>
  <si>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</si>
  <si>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</si>
  <si>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</si>
  <si>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</si>
  <si>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</si>
  <si>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</si>
  <si>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</si>
  <si>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</si>
  <si>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</si>
  <si>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</si>
  <si>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</si>
  <si>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</si>
  <si>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</si>
  <si>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</si>
  <si>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</si>
  <si>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</si>
  <si>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</si>
  <si>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</si>
  <si>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</si>
  <si>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</si>
  <si>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</si>
  <si>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</si>
  <si>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</si>
  <si>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</si>
  <si>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</si>
  <si>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</si>
  <si>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</si>
  <si>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</si>
  <si>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</si>
  <si>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</si>
  <si>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</si>
  <si>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</si>
  <si>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</si>
  <si>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</si>
  <si>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</si>
  <si>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</si>
  <si>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</si>
  <si>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</si>
  <si>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</si>
  <si>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</si>
  <si>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</si>
  <si>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</si>
  <si>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</si>
  <si>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</si>
  <si>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</si>
  <si>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</si>
  <si>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</si>
  <si>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</si>
  <si>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</si>
  <si>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</si>
  <si>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</si>
  <si>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</si>
  <si>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</si>
  <si>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</si>
  <si>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</si>
  <si>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</si>
  <si>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</si>
  <si>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</si>
  <si>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</si>
  <si>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</si>
  <si>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</si>
  <si>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</si>
  <si>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</si>
  <si>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</si>
  <si>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</si>
  <si>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</si>
  <si>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</si>
  <si>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</si>
  <si>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</si>
  <si>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</si>
  <si>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</si>
  <si>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</si>
  <si>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</si>
  <si>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</si>
  <si>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</si>
  <si>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</si>
  <si>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</si>
  <si>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</si>
  <si>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</si>
  <si>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</si>
  <si>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</si>
  <si>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</si>
  <si>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</si>
  <si>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</si>
  <si>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</si>
  <si>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</si>
  <si>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</si>
  <si>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</si>
  <si>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</si>
  <si>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</si>
  <si>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</si>
  <si>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</si>
  <si>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</si>
  <si>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</si>
  <si>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</si>
  <si>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</si>
  <si>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</si>
  <si>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</si>
  <si>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</si>
  <si>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</si>
  <si>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</si>
  <si>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</si>
  <si>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</si>
  <si>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</si>
  <si>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</si>
  <si>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</si>
  <si>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</si>
  <si>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</si>
  <si>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</si>
  <si>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</si>
  <si>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</si>
  <si>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</si>
  <si>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</si>
  <si>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</si>
  <si>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</si>
  <si>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</si>
  <si>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</si>
  <si>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</si>
  <si>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</si>
  <si>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</si>
  <si>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</si>
  <si>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</si>
  <si>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</si>
  <si>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</si>
  <si>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</si>
  <si>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</si>
  <si>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</si>
  <si>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</si>
  <si>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</si>
  <si>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</si>
  <si>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</si>
  <si>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</si>
  <si>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</si>
  <si>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</si>
  <si>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</si>
  <si>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</si>
  <si>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</si>
  <si>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</si>
  <si>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</si>
  <si>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</si>
  <si>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</si>
  <si>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</si>
  <si>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</si>
  <si>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</si>
  <si>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</si>
  <si>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</si>
  <si>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</si>
  <si>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</si>
  <si>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</si>
  <si>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</si>
  <si>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</si>
  <si>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</si>
  <si>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</si>
  <si>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</si>
  <si>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</si>
  <si>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</si>
  <si>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</si>
  <si>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</si>
  <si>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</si>
  <si>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</si>
  <si>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</si>
  <si>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</si>
  <si>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</si>
  <si>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</si>
  <si>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</si>
  <si>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</si>
  <si>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</si>
  <si>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</si>
  <si>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</si>
  <si>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</si>
  <si>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</si>
  <si>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</si>
  <si>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</si>
  <si>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</si>
  <si>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</si>
  <si>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</si>
  <si>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</si>
  <si>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</si>
  <si>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</si>
  <si>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</si>
  <si>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</si>
  <si>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</si>
  <si>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</si>
  <si>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</si>
  <si>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</si>
  <si>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</si>
  <si>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</si>
  <si>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</si>
  <si>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</si>
  <si>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</si>
  <si>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</si>
  <si>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</si>
  <si>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</si>
  <si>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</si>
  <si>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</si>
  <si>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</si>
  <si>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</si>
  <si>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</si>
  <si>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</si>
  <si>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</si>
  <si>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</si>
  <si>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</si>
  <si>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</si>
  <si>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</si>
  <si>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</si>
  <si>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</si>
  <si>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</si>
  <si>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</si>
  <si>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</si>
  <si>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</si>
  <si>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</si>
  <si>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</si>
  <si>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</si>
  <si>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</si>
  <si>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</si>
  <si>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</si>
  <si>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</si>
  <si>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</si>
  <si>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</si>
  <si>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</si>
  <si>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</si>
  <si>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</si>
  <si>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</si>
  <si>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</si>
  <si>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</si>
  <si>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</si>
  <si>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</si>
  <si>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</si>
  <si>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</si>
  <si>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</si>
  <si>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</si>
  <si>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</si>
  <si>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</si>
  <si>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</si>
  <si>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</si>
  <si>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</si>
  <si>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</si>
  <si>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</si>
  <si>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</si>
  <si>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</si>
  <si>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</si>
  <si>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</si>
  <si>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</si>
  <si>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</si>
  <si>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</si>
  <si>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</si>
  <si>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</si>
  <si>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</si>
  <si>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</si>
  <si>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</si>
  <si>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</si>
  <si>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</si>
  <si>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</si>
  <si>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</si>
  <si>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</si>
  <si>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</si>
  <si>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</si>
  <si>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</si>
  <si>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</si>
  <si>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</si>
  <si>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</si>
  <si>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</si>
  <si>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</si>
  <si>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</si>
  <si>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</si>
  <si>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</si>
  <si>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</si>
  <si>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</si>
  <si>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</si>
  <si>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</si>
  <si>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</si>
  <si>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</si>
  <si>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</si>
  <si>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</si>
  <si>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</si>
  <si>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</si>
  <si>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</si>
  <si>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</si>
  <si>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</si>
  <si>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</si>
  <si>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</si>
  <si>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</si>
  <si>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</si>
  <si>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</si>
  <si>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</si>
  <si>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</si>
  <si>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</si>
  <si>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</si>
  <si>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</si>
  <si>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</si>
  <si>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</si>
  <si>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</si>
  <si>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</si>
  <si>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</si>
  <si>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</si>
  <si>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</si>
  <si>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</si>
  <si>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</si>
  <si>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</si>
  <si>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</si>
  <si>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</si>
  <si>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</si>
  <si>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</si>
  <si>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</si>
  <si>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</si>
  <si>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</si>
  <si>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</si>
  <si>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</si>
  <si>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</si>
  <si>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</si>
  <si>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</si>
  <si>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</si>
  <si>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</si>
  <si>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</si>
  <si>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</si>
  <si>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</si>
  <si>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</si>
  <si>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</si>
  <si>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</si>
  <si>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</si>
  <si>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</si>
  <si>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</si>
  <si>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</si>
  <si>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</si>
  <si>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</si>
  <si>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</si>
  <si>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</si>
  <si>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</si>
  <si>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</si>
  <si>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</si>
  <si>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</si>
  <si>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</si>
  <si>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</si>
  <si>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</si>
  <si>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</si>
  <si>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</si>
  <si>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</si>
  <si>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</si>
  <si>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</si>
  <si>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</si>
  <si>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</si>
  <si>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</si>
  <si>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</si>
  <si>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</si>
  <si>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</si>
  <si>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</si>
  <si>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</si>
  <si>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</si>
  <si>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</si>
  <si>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</si>
  <si>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</si>
  <si>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</si>
  <si>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</si>
  <si>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</si>
  <si>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</si>
  <si>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</si>
  <si>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</si>
  <si>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</si>
  <si>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</si>
  <si>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</si>
  <si>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</si>
  <si>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</si>
  <si>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</si>
  <si>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</si>
  <si>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</si>
  <si>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</si>
  <si>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</si>
  <si>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</si>
  <si>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</si>
  <si>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</si>
  <si>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</si>
  <si>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</si>
  <si>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</si>
  <si>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</si>
  <si>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</si>
  <si>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</si>
  <si>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</si>
  <si>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</si>
  <si>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</si>
  <si>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</si>
  <si>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</si>
  <si>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</si>
  <si>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</si>
  <si>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</si>
  <si>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</si>
  <si>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</si>
  <si>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</si>
  <si>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</si>
  <si>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</si>
  <si>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</si>
  <si>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</si>
  <si>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</si>
  <si>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</si>
  <si>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</si>
  <si>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</si>
  <si>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</si>
  <si>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</si>
  <si>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</si>
  <si>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</si>
  <si>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</si>
  <si>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</si>
  <si>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</si>
  <si>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</si>
  <si>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</si>
  <si>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</si>
  <si>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</si>
  <si>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</si>
  <si>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</si>
  <si>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</si>
  <si>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</si>
  <si>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</si>
  <si>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</si>
  <si>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</si>
  <si>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</si>
  <si>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</si>
  <si>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</si>
  <si>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</si>
  <si>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</si>
  <si>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</si>
  <si>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</si>
  <si>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</si>
  <si>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</si>
  <si>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</si>
  <si>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</si>
  <si>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</si>
  <si>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</si>
  <si>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</si>
  <si>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</si>
  <si>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</si>
  <si>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</si>
  <si>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</si>
  <si>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</si>
  <si>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</si>
  <si>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</si>
  <si>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</si>
  <si>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</si>
  <si>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</si>
  <si>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</si>
  <si>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</si>
  <si>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</si>
  <si>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</si>
  <si>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</si>
  <si>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</si>
  <si>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</si>
  <si>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</si>
  <si>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</si>
  <si>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</si>
  <si>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</si>
  <si>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</si>
  <si>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</si>
  <si>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</si>
  <si>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</si>
  <si>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</si>
  <si>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</si>
  <si>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</si>
  <si>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</si>
  <si>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</si>
  <si>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</si>
  <si>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</si>
  <si>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</si>
  <si>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</si>
  <si>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</si>
  <si>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</si>
  <si>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</si>
  <si>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</si>
  <si>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</si>
  <si>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</si>
  <si>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</si>
  <si>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</si>
  <si>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</si>
  <si>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</si>
  <si>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</si>
  <si>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</si>
  <si>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</si>
  <si>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</si>
  <si>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</si>
  <si>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</si>
  <si>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</si>
  <si>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</si>
  <si>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</si>
  <si>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</si>
  <si>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</si>
  <si>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</si>
  <si>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</si>
  <si>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</si>
  <si>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</si>
  <si>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</si>
  <si>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</si>
  <si>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</si>
  <si>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</si>
  <si>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</si>
  <si>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</si>
  <si>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</si>
  <si>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</si>
  <si>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</si>
  <si>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</si>
  <si>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</si>
  <si>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</si>
  <si>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</si>
  <si>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</si>
  <si>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</si>
  <si>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</si>
  <si>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</si>
  <si>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</si>
  <si>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</si>
  <si>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</si>
  <si>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</si>
  <si>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</si>
  <si>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</si>
  <si>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</si>
  <si>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</si>
  <si>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</si>
  <si>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</si>
  <si>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</si>
  <si>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</si>
  <si>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</si>
  <si>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</si>
  <si>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</si>
  <si>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</si>
  <si>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</si>
  <si>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</si>
  <si>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</si>
  <si>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</si>
  <si>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</si>
  <si>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</si>
  <si>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</si>
  <si>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</si>
  <si>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</si>
  <si>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</si>
  <si>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</si>
  <si>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</si>
  <si>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</si>
  <si>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</si>
  <si>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</si>
  <si>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</si>
  <si>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</si>
  <si>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</si>
  <si>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</si>
  <si>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</si>
  <si>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</si>
  <si>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</si>
  <si>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</si>
  <si>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</si>
  <si>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</si>
  <si>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</si>
  <si>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</si>
  <si>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</si>
  <si>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</si>
  <si>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</si>
  <si>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</si>
  <si>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</si>
  <si>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</si>
  <si>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</si>
  <si>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</si>
  <si>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</si>
  <si>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</si>
  <si>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</si>
  <si>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</si>
  <si>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</si>
  <si>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</si>
  <si>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</si>
  <si>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</si>
  <si>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</si>
  <si>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</si>
  <si>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</si>
  <si>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</si>
  <si>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</si>
  <si>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</si>
  <si>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</si>
  <si>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</si>
  <si>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</si>
  <si>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</si>
  <si>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</si>
  <si>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</si>
  <si>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</si>
  <si>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</si>
  <si>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</si>
  <si>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</si>
  <si>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</si>
  <si>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</si>
  <si>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</si>
  <si>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</si>
  <si>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</si>
  <si>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</si>
  <si>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</si>
  <si>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</si>
  <si>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</si>
  <si>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</si>
  <si>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</si>
  <si>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</si>
  <si>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</si>
  <si>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</si>
  <si>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</si>
  <si>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</si>
  <si>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</si>
  <si>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</si>
  <si>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</si>
  <si>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</si>
  <si>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</si>
  <si>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</si>
  <si>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</si>
  <si>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</si>
  <si>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</si>
  <si>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</si>
  <si>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</si>
  <si>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</si>
  <si>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</si>
  <si>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</si>
  <si>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</si>
  <si>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</si>
  <si>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</si>
  <si>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</si>
  <si>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</si>
  <si>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</si>
  <si>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</si>
  <si>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</si>
  <si>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</si>
  <si>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</si>
  <si>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</si>
  <si>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</si>
  <si>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</si>
  <si>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</si>
  <si>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</si>
  <si>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</si>
  <si>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</si>
  <si>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</si>
  <si>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</si>
  <si>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</si>
  <si>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</si>
  <si>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</si>
  <si>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</si>
  <si>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</si>
  <si>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</si>
  <si>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</si>
  <si>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</si>
  <si>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</si>
  <si>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</si>
  <si>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</si>
  <si>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</si>
  <si>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</si>
  <si>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</si>
  <si>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</si>
  <si>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</si>
  <si>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</si>
  <si>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</si>
  <si>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</si>
  <si>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</si>
  <si>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</si>
  <si>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</si>
  <si>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</si>
  <si>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</si>
  <si>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</si>
  <si>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</si>
  <si>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</si>
  <si>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</si>
  <si>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</si>
  <si>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</si>
  <si>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</si>
  <si>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</si>
  <si>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</si>
  <si>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</si>
  <si>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</si>
  <si>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</si>
  <si>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</si>
  <si>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</si>
  <si>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</si>
  <si>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</si>
  <si>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</si>
  <si>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</si>
  <si>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</si>
  <si>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</si>
  <si>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</si>
  <si>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</si>
  <si>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</si>
  <si>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</si>
  <si>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</si>
  <si>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</si>
  <si>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</si>
  <si>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</si>
  <si>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</si>
  <si>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</si>
  <si>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</si>
  <si>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</si>
  <si>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</si>
  <si>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</si>
  <si>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</si>
  <si>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</si>
  <si>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</si>
  <si>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</si>
  <si>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</si>
  <si>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</si>
  <si>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</si>
  <si>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</si>
  <si>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</si>
  <si>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</si>
  <si>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</si>
  <si>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</si>
  <si>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</si>
  <si>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</si>
  <si>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</si>
  <si>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</si>
  <si>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</si>
  <si>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</si>
  <si>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</si>
  <si>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</si>
  <si>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</si>
  <si>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</si>
  <si>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</si>
  <si>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</si>
  <si>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</si>
  <si>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</si>
  <si>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</si>
  <si>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</si>
  <si>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</si>
  <si>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</si>
  <si>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</si>
  <si>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</si>
  <si>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</si>
  <si>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</si>
  <si>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</si>
  <si>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</si>
  <si>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</si>
  <si>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</si>
  <si>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</si>
  <si>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</si>
  <si>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</si>
  <si>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</si>
  <si>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</si>
  <si>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</si>
  <si>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</si>
  <si>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</si>
  <si>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</si>
  <si>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</si>
  <si>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</si>
  <si>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</si>
  <si>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</si>
  <si>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</si>
  <si>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</si>
  <si>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</si>
  <si>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</si>
  <si>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</si>
  <si>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</si>
  <si>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</si>
  <si>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</si>
  <si>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</si>
  <si>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</si>
  <si>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</si>
  <si>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</si>
  <si>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</si>
  <si>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</si>
  <si>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</si>
  <si>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</si>
  <si>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</si>
  <si>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</si>
  <si>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</si>
  <si>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</si>
  <si>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</si>
  <si>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</si>
  <si>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</si>
  <si>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</si>
  <si>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</si>
  <si>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</si>
  <si>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</si>
  <si>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</si>
  <si>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</si>
  <si>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</si>
  <si>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</si>
  <si>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</si>
  <si>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</si>
  <si>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</si>
  <si>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</si>
  <si>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</si>
  <si>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</si>
  <si>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</si>
  <si>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</si>
  <si>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</si>
  <si>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</si>
  <si>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</si>
  <si>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</si>
  <si>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</si>
  <si>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</si>
  <si>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</si>
  <si>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</si>
  <si>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</si>
  <si>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</si>
  <si>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</si>
  <si>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</si>
  <si>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</si>
  <si>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</si>
  <si>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</si>
  <si>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</si>
  <si>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</si>
  <si>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</si>
  <si>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</si>
  <si>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</si>
  <si>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</si>
  <si>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</si>
  <si>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</si>
  <si>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</si>
  <si>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</si>
  <si>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</si>
  <si>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</si>
  <si>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</si>
  <si>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</si>
  <si>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</si>
  <si>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</si>
  <si>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</si>
  <si>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</si>
  <si>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</si>
  <si>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</si>
  <si>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</si>
  <si>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</si>
  <si>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</si>
  <si>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</si>
  <si>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</si>
  <si>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</si>
  <si>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</si>
  <si>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</si>
  <si>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</si>
  <si>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</si>
  <si>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</si>
  <si>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</si>
  <si>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</si>
  <si>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</si>
  <si>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</si>
  <si>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</si>
  <si>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</si>
  <si>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</si>
  <si>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</si>
  <si>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</si>
  <si>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</si>
  <si>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</si>
  <si>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</si>
  <si>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</si>
  <si>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</si>
  <si>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</si>
  <si>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</si>
  <si>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</si>
  <si>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</si>
  <si>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</si>
  <si>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</si>
  <si>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</si>
  <si>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</si>
  <si>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</si>
  <si>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</si>
  <si>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</si>
  <si>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</si>
  <si>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</si>
  <si>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</si>
  <si>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</si>
  <si>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</si>
  <si>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</si>
  <si>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</si>
  <si>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</si>
  <si>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</si>
  <si>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</si>
  <si>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</si>
  <si>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</si>
  <si>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</si>
  <si>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</si>
  <si>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</si>
  <si>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</si>
  <si>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</si>
  <si>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</si>
  <si>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</si>
  <si>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</si>
  <si>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</si>
  <si>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</si>
  <si>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</si>
  <si>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</si>
  <si>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</si>
  <si>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</si>
  <si>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</si>
  <si>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</si>
  <si>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</si>
  <si>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</si>
  <si>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</si>
  <si>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</si>
  <si>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</si>
  <si>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</si>
  <si>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</si>
  <si>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</si>
  <si>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</si>
  <si>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</si>
  <si>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</si>
  <si>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</si>
  <si>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</si>
  <si>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</si>
  <si>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</si>
  <si>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</si>
  <si>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</si>
  <si>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</si>
  <si>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</si>
  <si>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</si>
  <si>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</si>
  <si>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</si>
  <si>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</si>
  <si>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</si>
  <si>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</si>
  <si>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</si>
  <si>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</si>
  <si>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</si>
  <si>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</si>
  <si>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</si>
  <si>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</si>
  <si>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</si>
  <si>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</si>
  <si>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</si>
  <si>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</si>
  <si>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</si>
  <si>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</si>
  <si>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</si>
  <si>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</si>
  <si>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</si>
  <si>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</si>
  <si>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</si>
  <si>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</si>
  <si>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</si>
  <si>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</si>
  <si>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</si>
  <si>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</si>
  <si>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</si>
  <si>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</si>
  <si>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</si>
  <si>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</si>
  <si>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</si>
  <si>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</si>
  <si>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</si>
  <si>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</si>
  <si>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</si>
  <si>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</si>
  <si>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</si>
  <si>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</si>
  <si>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</si>
  <si>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</si>
  <si>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</si>
  <si>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</si>
  <si>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</si>
  <si>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</si>
  <si>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</si>
  <si>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</si>
  <si>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</si>
  <si>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</si>
  <si>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</si>
  <si>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</si>
  <si>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</si>
  <si>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</si>
  <si>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</si>
  <si>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</si>
  <si>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</si>
  <si>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</si>
  <si>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</si>
  <si>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</si>
  <si>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</si>
  <si>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</si>
  <si>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</si>
  <si>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</si>
  <si>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</si>
  <si>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</si>
  <si>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</si>
  <si>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</si>
  <si>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</si>
  <si>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</si>
  <si>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</si>
  <si>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</si>
  <si>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</si>
  <si>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</si>
  <si>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</si>
  <si>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</si>
  <si>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</si>
  <si>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</si>
  <si>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</si>
  <si>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</si>
  <si>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</si>
  <si>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</si>
  <si>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</si>
  <si>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</si>
  <si>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</si>
  <si>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</si>
  <si>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</si>
  <si>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</si>
  <si>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</si>
  <si>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</si>
  <si>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</si>
  <si>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</si>
  <si>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</si>
  <si>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</si>
  <si>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</si>
  <si>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</si>
  <si>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</si>
  <si>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</si>
  <si>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</si>
  <si>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</si>
  <si>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</si>
  <si>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</si>
  <si>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</si>
  <si>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</si>
  <si>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</si>
  <si>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</si>
  <si>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</si>
  <si>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</si>
  <si>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</si>
  <si>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</si>
  <si>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</si>
  <si>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</si>
  <si>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</si>
  <si>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</si>
  <si>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</si>
  <si>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</si>
  <si>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</si>
  <si>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</si>
  <si>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</si>
  <si>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</si>
  <si>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</si>
  <si>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</si>
  <si>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</si>
  <si>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</si>
  <si>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</si>
  <si>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</si>
  <si>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</si>
  <si>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</si>
  <si>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</si>
  <si>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</si>
  <si>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</si>
  <si>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</si>
  <si>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</si>
  <si>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</si>
  <si>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</si>
  <si>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</si>
  <si>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</si>
  <si>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</si>
  <si>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</si>
  <si>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</si>
  <si>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</si>
  <si>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</si>
  <si>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</si>
  <si>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</si>
  <si>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</si>
  <si>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</si>
  <si>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</si>
  <si>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</si>
  <si>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</si>
  <si>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</si>
  <si>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</si>
  <si>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</si>
  <si>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</si>
  <si>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</si>
  <si>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</si>
  <si>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</si>
  <si>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</si>
  <si>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</si>
  <si>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</si>
  <si>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</si>
  <si>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</si>
  <si>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</si>
  <si>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</si>
  <si>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</si>
  <si>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</si>
  <si>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</si>
  <si>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</si>
  <si>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</si>
  <si>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</si>
  <si>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</si>
  <si>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</si>
  <si>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</si>
  <si>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</si>
  <si>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</si>
  <si>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</si>
  <si>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</si>
  <si>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</si>
  <si>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</si>
  <si>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</si>
  <si>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</si>
  <si>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</si>
  <si>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</si>
  <si>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</si>
  <si>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</si>
  <si>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</si>
  <si>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</si>
  <si>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</si>
  <si>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</si>
  <si>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</si>
  <si>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</si>
  <si>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</si>
  <si>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</si>
  <si>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</si>
  <si>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</si>
  <si>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</si>
  <si>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</si>
  <si>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</si>
  <si>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</si>
  <si>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</si>
  <si>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</si>
  <si>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</si>
  <si>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</si>
  <si>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</si>
  <si>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</si>
  <si>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</si>
  <si>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</si>
  <si>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</si>
  <si>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</si>
  <si>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</si>
  <si>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</si>
  <si>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</si>
  <si>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</si>
  <si>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</si>
  <si>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</si>
  <si>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</si>
  <si>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</si>
  <si>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</si>
  <si>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</si>
  <si>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</si>
  <si>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</si>
  <si>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</si>
  <si>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</si>
  <si>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</si>
  <si>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</si>
  <si>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</si>
  <si>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</si>
  <si>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</si>
  <si>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</si>
  <si>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</si>
  <si>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</si>
  <si>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</si>
  <si>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</si>
  <si>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</si>
  <si>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</si>
  <si>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</si>
  <si>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</si>
  <si>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</si>
  <si>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</si>
  <si>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</si>
  <si>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</si>
  <si>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</si>
  <si>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</si>
  <si>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</si>
  <si>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</si>
  <si>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</si>
  <si>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</si>
  <si>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</si>
  <si>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</si>
  <si>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</si>
  <si>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</si>
  <si>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</si>
  <si>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</si>
  <si>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</si>
  <si>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</si>
  <si>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</si>
  <si>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</si>
  <si>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</si>
  <si>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</si>
  <si>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</si>
  <si>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</si>
  <si>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</si>
  <si>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</si>
  <si>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</si>
  <si>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</si>
  <si>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</si>
  <si>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</si>
  <si>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</si>
  <si>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</si>
  <si>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</si>
  <si>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</si>
  <si>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</si>
  <si>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</si>
  <si>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</si>
  <si>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</si>
  <si>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</si>
  <si>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</si>
  <si>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</si>
  <si>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</si>
  <si>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</si>
  <si>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</si>
  <si>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</si>
  <si>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</si>
  <si>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</si>
  <si>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</si>
  <si>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</si>
  <si>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</si>
  <si>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</si>
  <si>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</si>
  <si>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</si>
  <si>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</si>
  <si>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</si>
  <si>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</si>
  <si>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</si>
  <si>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</si>
  <si>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</si>
  <si>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</si>
  <si>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</si>
  <si>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</si>
  <si>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</si>
  <si>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</si>
  <si>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</si>
  <si>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</si>
  <si>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</si>
  <si>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</si>
  <si>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</si>
  <si>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</si>
  <si>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</si>
  <si>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</si>
  <si>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</si>
  <si>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</si>
  <si>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</si>
  <si>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</si>
  <si>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</si>
  <si>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</si>
  <si>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</si>
  <si>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</si>
  <si>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</si>
  <si>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</si>
  <si>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</si>
  <si>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</si>
  <si>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</si>
  <si>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</si>
  <si>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</si>
  <si>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</si>
  <si>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</si>
  <si>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</si>
  <si>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</si>
  <si>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</si>
  <si>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</si>
  <si>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</si>
  <si>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</si>
  <si>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</si>
  <si>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</si>
  <si>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</si>
  <si>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</si>
  <si>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</si>
  <si>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</si>
  <si>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</si>
  <si>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</si>
  <si>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</si>
  <si>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</si>
  <si>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</si>
  <si>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</si>
  <si>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</si>
  <si>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</si>
  <si>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</si>
  <si>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</si>
  <si>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</si>
  <si>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</si>
  <si>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</si>
  <si>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</si>
  <si>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</si>
  <si>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</si>
  <si>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</si>
  <si>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</si>
  <si>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</si>
  <si>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</si>
  <si>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</si>
  <si>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</si>
  <si>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</si>
  <si>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</si>
  <si>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</si>
  <si>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</si>
  <si>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</si>
  <si>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</si>
  <si>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</si>
  <si>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</si>
  <si>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</si>
  <si>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</si>
  <si>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</si>
  <si>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</si>
  <si>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</si>
  <si>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</si>
  <si>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</si>
  <si>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</si>
  <si>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</si>
  <si>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</si>
  <si>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</si>
  <si>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</si>
  <si>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</si>
  <si>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</si>
  <si>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</si>
  <si>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</si>
  <si>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</si>
  <si>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</si>
  <si>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</si>
  <si>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</si>
  <si>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</si>
  <si>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</si>
  <si>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</si>
  <si>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</si>
  <si>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</si>
  <si>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</si>
  <si>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</si>
  <si>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</si>
  <si>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</si>
  <si>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</si>
  <si>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</si>
  <si>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</si>
  <si>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</si>
  <si>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</si>
  <si>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</si>
  <si>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</si>
  <si>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</si>
  <si>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</si>
  <si>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</si>
  <si>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</si>
  <si>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</si>
  <si>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</si>
  <si>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</si>
  <si>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</si>
  <si>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</si>
  <si>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</si>
  <si>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</si>
  <si>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</si>
  <si>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</si>
  <si>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</si>
  <si>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</si>
  <si>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</si>
  <si>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</si>
  <si>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</si>
  <si>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</si>
  <si>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</si>
  <si>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</si>
  <si>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</si>
  <si>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</si>
  <si>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</si>
  <si>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</si>
  <si>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</si>
  <si>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</si>
  <si>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</si>
  <si>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</si>
  <si>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</si>
  <si>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</si>
  <si>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</si>
  <si>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</si>
  <si>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</si>
  <si>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</si>
  <si>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</si>
  <si>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</si>
  <si>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</si>
  <si>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</si>
  <si>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</si>
  <si>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</si>
  <si>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</si>
  <si>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</si>
  <si>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</si>
  <si>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</si>
  <si>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</si>
  <si>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</si>
  <si>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</si>
  <si>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</si>
  <si>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</si>
  <si>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</si>
  <si>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</si>
  <si>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</si>
  <si>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</si>
  <si>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</si>
  <si>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</si>
  <si>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</si>
  <si>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</si>
  <si>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</si>
  <si>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</si>
  <si>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</si>
  <si>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</si>
  <si>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</si>
  <si>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</si>
  <si>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</si>
  <si>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</si>
  <si>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</si>
  <si>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</si>
  <si>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</si>
  <si>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</si>
  <si>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</si>
  <si>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</si>
  <si>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</si>
  <si>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</si>
  <si>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</si>
  <si>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</si>
  <si>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</si>
  <si>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</si>
  <si>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</si>
  <si>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</si>
  <si>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</si>
  <si>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</si>
  <si>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</si>
  <si>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</si>
  <si>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</si>
  <si>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</si>
  <si>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</si>
  <si>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</si>
  <si>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</si>
  <si>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</si>
  <si>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</si>
  <si>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</si>
  <si>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</si>
  <si>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</si>
  <si>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</si>
  <si>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</si>
  <si>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</si>
  <si>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</si>
  <si>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</si>
  <si>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</si>
  <si>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</si>
  <si>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</si>
  <si>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</si>
  <si>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</si>
  <si>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</si>
  <si>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</si>
  <si>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</si>
  <si>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</si>
  <si>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</si>
  <si>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</si>
  <si>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</si>
  <si>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</si>
  <si>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</si>
  <si>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</si>
  <si>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</si>
  <si>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</si>
  <si>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</si>
  <si>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</si>
  <si>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</si>
  <si>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</si>
  <si>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</si>
  <si>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</si>
  <si>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</si>
  <si>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</si>
  <si>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</si>
  <si>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</si>
  <si>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</si>
  <si>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</si>
  <si>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</si>
  <si>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</si>
  <si>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</si>
  <si>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</si>
  <si>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</si>
  <si>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</si>
  <si>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</si>
  <si>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</si>
  <si>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</si>
  <si>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</si>
  <si>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</si>
  <si>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</si>
  <si>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</si>
  <si>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</si>
  <si>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</si>
  <si>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</si>
  <si>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</si>
  <si>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</si>
  <si>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</si>
  <si>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</si>
  <si>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</si>
  <si>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</si>
  <si>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</si>
  <si>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</si>
  <si>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</si>
  <si>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</si>
  <si>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</si>
  <si>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</si>
  <si>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</si>
  <si>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</si>
  <si>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</si>
  <si>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</si>
  <si>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</si>
  <si>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</si>
  <si>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</si>
  <si>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</si>
  <si>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</si>
  <si>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</si>
  <si>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</si>
  <si>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</si>
  <si>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</si>
  <si>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</si>
  <si>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</si>
  <si>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</si>
  <si>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</si>
  <si>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</si>
  <si>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</si>
  <si>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</si>
  <si>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</si>
  <si>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</si>
  <si>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</si>
  <si>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</si>
  <si>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</si>
  <si>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</si>
  <si>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</si>
  <si>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</si>
  <si>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</si>
  <si>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</si>
  <si>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</si>
  <si>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</si>
  <si>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</si>
  <si>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</si>
  <si>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</si>
  <si>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</si>
  <si>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</si>
  <si>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</si>
  <si>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</si>
  <si>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</si>
  <si>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</si>
  <si>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</si>
  <si>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</si>
  <si>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</si>
  <si>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</si>
  <si>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</si>
  <si>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</si>
  <si>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</si>
  <si>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</si>
  <si>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</si>
  <si>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</si>
  <si>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</si>
  <si>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</si>
  <si>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</si>
  <si>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</si>
  <si>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</si>
  <si>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</si>
  <si>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</si>
  <si>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</si>
  <si>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</si>
  <si>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</si>
  <si>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</si>
  <si>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</si>
  <si>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</si>
  <si>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</si>
  <si>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</si>
  <si>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</si>
  <si>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</si>
  <si>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</si>
  <si>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</si>
  <si>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</si>
  <si>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</si>
  <si>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</si>
  <si>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</si>
  <si>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</si>
  <si>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</si>
  <si>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</si>
  <si>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</si>
  <si>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</si>
  <si>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</si>
  <si>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</si>
  <si>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</si>
  <si>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</si>
  <si>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</si>
  <si>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</si>
  <si>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</si>
  <si>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</si>
  <si>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</si>
  <si>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</si>
  <si>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</si>
  <si>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</si>
  <si>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</si>
  <si>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</si>
  <si>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</si>
  <si>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</si>
  <si>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</si>
  <si>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</si>
  <si>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</si>
  <si>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</si>
  <si>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</si>
  <si>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</si>
  <si>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</si>
  <si>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</si>
  <si>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</si>
  <si>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</si>
  <si>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</si>
  <si>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</si>
  <si>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</si>
  <si>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</si>
  <si>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</si>
  <si>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</si>
  <si>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</si>
  <si>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</si>
  <si>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</si>
  <si>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</si>
  <si>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</si>
  <si>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</si>
  <si>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</si>
  <si>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</si>
  <si>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</si>
  <si>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</si>
  <si>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</si>
  <si>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</si>
  <si>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</si>
  <si>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</si>
  <si>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</si>
  <si>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</si>
  <si>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</si>
  <si>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</si>
  <si>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</si>
  <si>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</si>
  <si>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</si>
  <si>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</si>
  <si>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</si>
  <si>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</si>
  <si>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</si>
  <si>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</si>
  <si>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</si>
  <si>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</si>
  <si>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</si>
  <si>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</si>
  <si>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</si>
  <si>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</si>
  <si>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</si>
  <si>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</si>
  <si>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</si>
  <si>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</si>
  <si>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</si>
  <si>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</si>
  <si>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</si>
  <si>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</si>
  <si>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</si>
  <si>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</si>
  <si>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</si>
  <si>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</si>
  <si>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</si>
  <si>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</si>
  <si>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</si>
  <si>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</si>
  <si>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</si>
  <si>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</si>
  <si>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</si>
  <si>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2021-20-10000686</t>
  </si>
  <si>
    <t>YOHANA MARGARITA FLOREZ CARDENAS</t>
  </si>
  <si>
    <t>20001442020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</si>
  <si>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</si>
  <si>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2.982.101.264</t>
  </si>
  <si>
    <t xml:space="preserve">Carrera 30 # 19 - 19 Barrio el Bosque </t>
  </si>
  <si>
    <t>3005775529</t>
  </si>
  <si>
    <t xml:space="preserve">salemfundacionsocial@gmail.com  </t>
  </si>
  <si>
    <t xml:space="preserve">Carrera 52 # 70 - 113 Apto 7A Edificio Scorpion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</si>
</sst>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3" zoomScale="85" zoomScaleNormal="8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2" t="s">
        <v>459</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823002825</v>
      </c>
      <c r="C20" s="5"/>
      <c r="D20" s="72"/>
      <c r="E20" s="5"/>
      <c r="F20" s="5"/>
      <c r="G20" s="5"/>
      <c r="H20" s="242"/>
      <c r="I20" s="148" t="s">
        <v>459</v>
      </c>
      <c r="J20" s="149" t="s">
        <v>469</v>
      </c>
      <c r="K20" s="150">
        <v>3039139689</v>
      </c>
      <c r="L20" s="151"/>
      <c r="M20" s="151">
        <v>44561</v>
      </c>
      <c r="N20" s="134">
        <f>+(M20-L20)/30</f>
        <v>1485.3666666666666</v>
      </c>
      <c r="O20" s="137"/>
      <c r="U20" s="133"/>
      <c r="V20" s="104">
        <f ca="1">NOW()</f>
        <v>44194.45074803241</v>
      </c>
      <c r="W20" s="104">
        <f ca="1">NOW()</f>
        <v>44194.45074803241</v>
      </c>
    </row>
    <row r="21" spans="1:23" ht="30" customHeight="1" outlineLevel="1" x14ac:dyDescent="0.25">
      <c r="A21" s="9"/>
      <c r="B21" s="70"/>
      <c r="C21" s="5"/>
      <c r="D21" s="5"/>
      <c r="E21" s="5"/>
      <c r="F21" s="5"/>
      <c r="G21" s="5"/>
      <c r="H21" s="69"/>
      <c r="I21" s="148" t="s">
        <v>459</v>
      </c>
      <c r="J21" s="149" t="s">
        <v>467</v>
      </c>
      <c r="K21" s="150">
        <v>3039139689</v>
      </c>
      <c r="L21" s="151"/>
      <c r="M21" s="151">
        <v>44561</v>
      </c>
      <c r="N21" s="134">
        <f t="shared" ref="N21:N35" si="0">+(M21-L21)/30</f>
        <v>1485.3666666666666</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SOCIAL SALEM</v>
      </c>
      <c r="C38" s="237"/>
      <c r="D38" s="237"/>
      <c r="E38" s="237"/>
      <c r="F38" s="237"/>
      <c r="G38" s="5"/>
      <c r="H38" s="131" t="s">
        <v>2680</v>
      </c>
      <c r="I38" s="246" t="s">
        <v>7</v>
      </c>
      <c r="J38" s="246"/>
      <c r="K38" s="246"/>
      <c r="L38" s="246"/>
      <c r="M38" s="246"/>
      <c r="N38" s="246"/>
      <c r="O38" s="132"/>
    </row>
    <row r="39" spans="1:16" ht="42.95" customHeight="1" thickBot="1" x14ac:dyDescent="0.3">
      <c r="A39" s="10"/>
      <c r="B39" s="11"/>
      <c r="C39" s="11"/>
      <c r="D39" s="11"/>
      <c r="E39" s="11"/>
      <c r="F39" s="11"/>
      <c r="G39" s="11"/>
      <c r="H39" s="10"/>
      <c r="I39" s="232" t="s">
        <v>2679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2665</v>
      </c>
      <c r="C48" s="111" t="s">
        <v>31</v>
      </c>
      <c r="D48" s="109" t="s">
        <v>2678</v>
      </c>
      <c r="E48" s="144">
        <v>43890</v>
      </c>
      <c r="F48" s="144">
        <v>44196</v>
      </c>
      <c r="G48" s="159">
        <f>IF(AND(E48&lt;&gt;"",F48&lt;&gt;""),((F48-E48)/30),"")</f>
        <v>10.199999999999999</v>
      </c>
      <c r="H48" s="118" t="s">
        <v>2679</v>
      </c>
      <c r="I48" s="112" t="s">
        <v>459</v>
      </c>
      <c r="J48" s="112" t="s">
        <v>469</v>
      </c>
      <c r="K48" s="115">
        <v>2982101264</v>
      </c>
      <c r="L48" s="114" t="s">
        <v>1148</v>
      </c>
      <c r="M48" s="116"/>
      <c r="N48" s="114" t="s">
        <v>1151</v>
      </c>
      <c r="O48" s="114"/>
      <c r="P48" s="77"/>
    </row>
    <row r="49" spans="1:16" s="6" customFormat="1" ht="24.75" customHeight="1" x14ac:dyDescent="0.25">
      <c r="A49" s="142">
        <v>2</v>
      </c>
      <c r="B49" s="110"/>
      <c r="C49" s="111"/>
      <c r="D49" s="109"/>
      <c r="E49" s="144"/>
      <c r="F49" s="144"/>
      <c r="G49" s="159" t="str">
        <f t="shared" ref="G49:G50" si="2">IF(AND(E49&lt;&gt;"",F49&lt;&gt;""),((F49-E49)/30),"")</f>
        <v/>
      </c>
      <c r="H49" s="113"/>
      <c r="I49" s="112" t="s">
        <v>459</v>
      </c>
      <c r="J49" s="112" t="s">
        <v>467</v>
      </c>
      <c r="K49" s="115"/>
      <c r="L49" s="114"/>
      <c r="M49" s="116"/>
      <c r="N49" s="114"/>
      <c r="O49" s="114"/>
      <c r="P49" s="77"/>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7"/>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7"/>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8"/>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8"/>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8"/>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8"/>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8"/>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8"/>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8"/>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8"/>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2678</v>
      </c>
      <c r="E114" s="144">
        <v>43892</v>
      </c>
      <c r="F114" s="144">
        <v>44196</v>
      </c>
      <c r="G114" s="159">
        <f>IF(AND(E114&lt;&gt;"",F114&lt;&gt;""),((F114-E114)/30),"")</f>
        <v>10.133333333333333</v>
      </c>
      <c r="H114" s="118" t="s">
        <v>2679</v>
      </c>
      <c r="I114" s="120" t="s">
        <v>459</v>
      </c>
      <c r="J114" s="120" t="s">
        <v>469</v>
      </c>
      <c r="K114" s="122">
        <v>2982101264</v>
      </c>
      <c r="L114" s="99" t="e">
        <f>+IF(AND(K114&gt;0,O114="Ejecución"),(K114/877802)*Tabla28[[#This Row],[% participación]],IF(AND(K114&gt;0,O114&lt;&gt;"Ejecución"),"-",""))</f>
        <v>#VALUE!</v>
      </c>
      <c r="M114" s="123"/>
      <c r="N114" s="172" t="str">
        <f>+IF(M118="No",1,IF(M118="Si","Ingrese %",""))</f>
        <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t="s">
        <v>459</v>
      </c>
      <c r="J115" s="63" t="s">
        <v>467</v>
      </c>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2651</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v>
      </c>
      <c r="D185" s="90" t="s">
        <v>2628</v>
      </c>
      <c r="E185" s="93">
        <f>+(C185*SUM(K20:K35))</f>
        <v>0</v>
      </c>
      <c r="F185" s="91"/>
      <c r="G185" s="92"/>
      <c r="H185" s="87"/>
      <c r="I185" s="89" t="s">
        <v>2627</v>
      </c>
      <c r="J185" s="165">
        <f>+SUM(M179:M183)</f>
        <v>0</v>
      </c>
      <c r="K185" s="235" t="s">
        <v>2628</v>
      </c>
      <c r="L185" s="235"/>
      <c r="M185" s="93">
        <f>+J185*(SUM(K20:K35))</f>
        <v>0</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43730</v>
      </c>
      <c r="D193" s="5"/>
      <c r="E193" s="125">
        <v>2289</v>
      </c>
      <c r="F193" s="5"/>
      <c r="G193" s="5"/>
      <c r="H193" s="146" t="s">
        <v>2677</v>
      </c>
      <c r="J193" s="5"/>
      <c r="K193" s="126">
        <v>43892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2681</v>
      </c>
      <c r="J211" s="27" t="s">
        <v>2622</v>
      </c>
      <c r="K211" s="147" t="s">
        <v>2684</v>
      </c>
      <c r="L211" s="21"/>
      <c r="M211" s="21"/>
      <c r="N211" s="21"/>
      <c r="O211" s="8"/>
    </row>
    <row r="212" spans="1:15" x14ac:dyDescent="0.25">
      <c r="A212" s="9"/>
      <c r="B212" s="27" t="s">
        <v>2619</v>
      </c>
      <c r="C212" s="146" t="s">
        <v>2677</v>
      </c>
      <c r="D212" s="21"/>
      <c r="G212" s="27" t="s">
        <v>2621</v>
      </c>
      <c r="H212" s="147" t="s">
        <v>2682</v>
      </c>
      <c r="J212" s="27" t="s">
        <v>2623</v>
      </c>
      <c r="K212" s="146"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documentManagement/types"/>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DENNY</cp:lastModifiedBy>
  <cp:lastPrinted>2020-12-28T23:04:04Z</cp:lastPrinted>
  <dcterms:created xsi:type="dcterms:W3CDTF">2020-10-14T21:57:42Z</dcterms:created>
  <dcterms:modified xsi:type="dcterms:W3CDTF">2020-12-29T15:49:18Z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