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cbf 2021\"/>
    </mc:Choice>
  </mc:AlternateContent>
  <xr:revisionPtr revIDLastSave="0" documentId="8_{F1557BE7-C1FF-4372-B1B2-7088F62C9EB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<sst xmlns="http://schemas.openxmlformats.org/spreadsheetml/2006/main" count="3160" uniqueCount="2700">
  <si>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</si>
  <si>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</si>
  <si>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</si>
  <si>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</si>
  <si>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</si>
  <si>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</si>
  <si>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</si>
  <si>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</si>
  <si>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</si>
  <si>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</si>
  <si>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</si>
  <si>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</si>
  <si>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</si>
  <si>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</si>
  <si>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</si>
  <si>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</si>
  <si>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</si>
  <si>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</si>
  <si>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</si>
  <si>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</si>
  <si>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</si>
  <si>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</si>
  <si>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</si>
  <si>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</si>
  <si>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</si>
  <si>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</si>
  <si>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</si>
  <si>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</si>
  <si>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</si>
  <si>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</si>
  <si>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</si>
  <si>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</si>
  <si>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</si>
  <si>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</si>
  <si>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</si>
  <si>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</si>
  <si>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</si>
  <si>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</si>
  <si>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</si>
  <si>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</si>
  <si>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</si>
  <si>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</si>
  <si>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</si>
  <si>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</si>
  <si>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</si>
  <si>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</si>
  <si>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</si>
  <si>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</si>
  <si>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</si>
  <si>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</si>
  <si>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</si>
  <si>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</si>
  <si>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</si>
  <si>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</si>
  <si>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</si>
  <si>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</si>
  <si>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</si>
  <si>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</si>
  <si>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</si>
  <si>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</si>
  <si>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</si>
  <si>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</si>
  <si>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</si>
  <si>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</si>
  <si>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</si>
  <si>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</si>
  <si>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</si>
  <si>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</si>
  <si>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</si>
  <si>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</si>
  <si>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</si>
  <si>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</si>
  <si>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</si>
  <si>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</si>
  <si>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</si>
  <si>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</si>
  <si>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</si>
  <si>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</si>
  <si>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</si>
  <si>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</si>
  <si>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</si>
  <si>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</si>
  <si>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</si>
  <si>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</si>
  <si>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</si>
  <si>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</si>
  <si>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</si>
  <si>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</si>
  <si>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</si>
  <si>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</si>
  <si>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</si>
  <si>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</si>
  <si>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</si>
  <si>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</si>
  <si>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</si>
  <si>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</si>
  <si>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</si>
  <si>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</si>
  <si>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</si>
  <si>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</si>
  <si>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</si>
  <si>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</si>
  <si>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</si>
  <si>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</si>
  <si>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</si>
  <si>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</si>
  <si>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</si>
  <si>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</si>
  <si>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</si>
  <si>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</si>
  <si>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</si>
  <si>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</si>
  <si>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</si>
  <si>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</si>
  <si>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</si>
  <si>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</si>
  <si>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</si>
  <si>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</si>
  <si>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</si>
  <si>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</si>
  <si>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</si>
  <si>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</si>
  <si>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</si>
  <si>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</si>
  <si>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</si>
  <si>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</si>
  <si>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</si>
  <si>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</si>
  <si>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</si>
  <si>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</si>
  <si>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</si>
  <si>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</si>
  <si>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</si>
  <si>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</si>
  <si>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</si>
  <si>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</si>
  <si>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</si>
  <si>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</si>
  <si>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</si>
  <si>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</si>
  <si>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</si>
  <si>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</si>
  <si>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</si>
  <si>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</si>
  <si>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</si>
  <si>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</si>
  <si>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</si>
  <si>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</si>
  <si>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</si>
  <si>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</si>
  <si>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</si>
  <si>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</si>
  <si>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</si>
  <si>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</si>
  <si>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</si>
  <si>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</si>
  <si>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</si>
  <si>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</si>
  <si>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</si>
  <si>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</si>
  <si>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</si>
  <si>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</si>
  <si>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</si>
  <si>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</si>
  <si>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</si>
  <si>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</si>
  <si>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</si>
  <si>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</si>
  <si>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</si>
  <si>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</si>
  <si>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</si>
  <si>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</si>
  <si>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</si>
  <si>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</si>
  <si>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</si>
  <si>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</si>
  <si>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</si>
  <si>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</si>
  <si>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</si>
  <si>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</si>
  <si>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</si>
  <si>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</si>
  <si>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</si>
  <si>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</si>
  <si>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</si>
  <si>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</si>
  <si>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</si>
  <si>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</si>
  <si>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</si>
  <si>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</si>
  <si>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</si>
  <si>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</si>
  <si>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</si>
  <si>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</si>
  <si>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</si>
  <si>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</si>
  <si>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</si>
  <si>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</si>
  <si>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</si>
  <si>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</si>
  <si>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</si>
  <si>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</si>
  <si>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</si>
  <si>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</si>
  <si>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</si>
  <si>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</si>
  <si>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</si>
  <si>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</si>
  <si>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</si>
  <si>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</si>
  <si>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</si>
  <si>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</si>
  <si>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</si>
  <si>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</si>
  <si>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</si>
  <si>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</si>
  <si>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</si>
  <si>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</si>
  <si>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</si>
  <si>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</si>
  <si>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</si>
  <si>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</si>
  <si>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</si>
  <si>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</si>
  <si>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</si>
  <si>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</si>
  <si>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</si>
  <si>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</si>
  <si>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</si>
  <si>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</si>
  <si>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</si>
  <si>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</si>
  <si>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</si>
  <si>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</si>
  <si>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</si>
  <si>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</si>
  <si>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</si>
  <si>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</si>
  <si>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</si>
  <si>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</si>
  <si>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</si>
  <si>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</si>
  <si>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</si>
  <si>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</si>
  <si>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</si>
  <si>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</si>
  <si>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</si>
  <si>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</si>
  <si>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</si>
  <si>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</si>
  <si>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</si>
  <si>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</si>
  <si>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</si>
  <si>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</si>
  <si>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</si>
  <si>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</si>
  <si>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</si>
  <si>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</si>
  <si>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</si>
  <si>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</si>
  <si>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</si>
  <si>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</si>
  <si>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</si>
  <si>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</si>
  <si>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</si>
  <si>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</si>
  <si>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</si>
  <si>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</si>
  <si>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</si>
  <si>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</si>
  <si>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</si>
  <si>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</si>
  <si>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</si>
  <si>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</si>
  <si>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</si>
  <si>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</si>
  <si>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</si>
  <si>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</si>
  <si>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</si>
  <si>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</si>
  <si>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</si>
  <si>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</si>
  <si>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</si>
  <si>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</si>
  <si>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</si>
  <si>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</si>
  <si>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</si>
  <si>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</si>
  <si>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</si>
  <si>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</si>
  <si>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</si>
  <si>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</si>
  <si>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</si>
  <si>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</si>
  <si>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</si>
  <si>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</si>
  <si>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</si>
  <si>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</si>
  <si>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</si>
  <si>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</si>
  <si>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</si>
  <si>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</si>
  <si>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</si>
  <si>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</si>
  <si>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</si>
  <si>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</si>
  <si>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</si>
  <si>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</si>
  <si>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</si>
  <si>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</si>
  <si>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</si>
  <si>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</si>
  <si>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</si>
  <si>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</si>
  <si>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</si>
  <si>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</si>
  <si>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</si>
  <si>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</si>
  <si>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</si>
  <si>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</si>
  <si>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</si>
  <si>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</si>
  <si>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</si>
  <si>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</si>
  <si>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</si>
  <si>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</si>
  <si>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</si>
  <si>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</si>
  <si>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</si>
  <si>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</si>
  <si>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</si>
  <si>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</si>
  <si>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</si>
  <si>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</si>
  <si>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</si>
  <si>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</si>
  <si>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</si>
  <si>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</si>
  <si>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</si>
  <si>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</si>
  <si>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</si>
  <si>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</si>
  <si>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</si>
  <si>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</si>
  <si>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</si>
  <si>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</si>
  <si>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</si>
  <si>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</si>
  <si>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</si>
  <si>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</si>
  <si>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</si>
  <si>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</si>
  <si>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</si>
  <si>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</si>
  <si>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</si>
  <si>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</si>
  <si>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</si>
  <si>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</si>
  <si>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</si>
  <si>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</si>
  <si>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</si>
  <si>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</si>
  <si>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</si>
  <si>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</si>
  <si>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</si>
  <si>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</si>
  <si>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</si>
  <si>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</si>
  <si>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</si>
  <si>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</si>
  <si>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</si>
  <si>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</si>
  <si>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</si>
  <si>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</si>
  <si>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</si>
  <si>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</si>
  <si>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</si>
  <si>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</si>
  <si>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</si>
  <si>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</si>
  <si>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</si>
  <si>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</si>
  <si>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</si>
  <si>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</si>
  <si>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</si>
  <si>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</si>
  <si>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</si>
  <si>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</si>
  <si>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</si>
  <si>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</si>
  <si>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</si>
  <si>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</si>
  <si>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</si>
  <si>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</si>
  <si>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</si>
  <si>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</si>
  <si>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</si>
  <si>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</si>
  <si>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</si>
  <si>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</si>
  <si>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</si>
  <si>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</si>
  <si>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</si>
  <si>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</si>
  <si>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</si>
  <si>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</si>
  <si>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</si>
  <si>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</si>
  <si>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</si>
  <si>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</si>
  <si>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</si>
  <si>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</si>
  <si>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</si>
  <si>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</si>
  <si>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</si>
  <si>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</si>
  <si>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</si>
  <si>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</si>
  <si>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</si>
  <si>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</si>
  <si>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</si>
  <si>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</si>
  <si>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</si>
  <si>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</si>
  <si>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</si>
  <si>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</si>
  <si>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</si>
  <si>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</si>
  <si>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</si>
  <si>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</si>
  <si>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</si>
  <si>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</si>
  <si>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</si>
  <si>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</si>
  <si>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</si>
  <si>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</si>
  <si>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</si>
  <si>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</si>
  <si>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</si>
  <si>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</si>
  <si>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</si>
  <si>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</si>
  <si>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</si>
  <si>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</si>
  <si>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</si>
  <si>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</si>
  <si>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</si>
  <si>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</si>
  <si>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</si>
  <si>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</si>
  <si>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</si>
  <si>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</si>
  <si>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</si>
  <si>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</si>
  <si>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</si>
  <si>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</si>
  <si>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</si>
  <si>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</si>
  <si>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</si>
  <si>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</si>
  <si>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</si>
  <si>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</si>
  <si>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</si>
  <si>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</si>
  <si>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</si>
  <si>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</si>
  <si>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</si>
  <si>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</si>
  <si>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</si>
  <si>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</si>
  <si>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</si>
  <si>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</si>
  <si>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</si>
  <si>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</si>
  <si>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</si>
  <si>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</si>
  <si>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</si>
  <si>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</si>
  <si>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</si>
  <si>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</si>
  <si>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</si>
  <si>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</si>
  <si>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</si>
  <si>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</si>
  <si>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</si>
  <si>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</si>
  <si>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</si>
  <si>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</si>
  <si>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</si>
  <si>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</si>
  <si>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</si>
  <si>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</si>
  <si>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</si>
  <si>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</si>
  <si>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</si>
  <si>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</si>
  <si>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</si>
  <si>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</si>
  <si>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</si>
  <si>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</si>
  <si>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</si>
  <si>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</si>
  <si>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</si>
  <si>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</si>
  <si>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</si>
  <si>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</si>
  <si>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</si>
  <si>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</si>
  <si>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</si>
  <si>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</si>
  <si>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</si>
  <si>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</si>
  <si>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</si>
  <si>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</si>
  <si>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</si>
  <si>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</si>
  <si>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</si>
  <si>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</si>
  <si>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</si>
  <si>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</si>
  <si>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</si>
  <si>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</si>
  <si>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</si>
  <si>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</si>
  <si>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</si>
  <si>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</si>
  <si>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</si>
  <si>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</si>
  <si>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</si>
  <si>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</si>
  <si>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</si>
  <si>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</si>
  <si>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</si>
  <si>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</si>
  <si>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</si>
  <si>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</si>
  <si>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</si>
  <si>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</si>
  <si>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</si>
  <si>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</si>
  <si>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</si>
  <si>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</si>
  <si>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</si>
  <si>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</si>
  <si>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</si>
  <si>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</si>
  <si>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</si>
  <si>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</si>
  <si>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</si>
  <si>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</si>
  <si>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</si>
  <si>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</si>
  <si>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</si>
  <si>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</si>
  <si>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</si>
  <si>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</si>
  <si>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</si>
  <si>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</si>
  <si>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</si>
  <si>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</si>
  <si>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</si>
  <si>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</si>
  <si>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</si>
  <si>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</si>
  <si>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</si>
  <si>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</si>
  <si>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</si>
  <si>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</si>
  <si>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</si>
  <si>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</si>
  <si>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</si>
  <si>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</si>
  <si>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</si>
  <si>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</si>
  <si>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</si>
  <si>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</si>
  <si>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</si>
  <si>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</si>
  <si>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</si>
  <si>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</si>
  <si>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</si>
  <si>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</si>
  <si>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</si>
  <si>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</si>
  <si>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</si>
  <si>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</si>
  <si>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</si>
  <si>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</si>
  <si>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</si>
  <si>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</si>
  <si>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</si>
  <si>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</si>
  <si>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</si>
  <si>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</si>
  <si>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</si>
  <si>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</si>
  <si>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</si>
  <si>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</si>
  <si>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</si>
  <si>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</si>
  <si>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</si>
  <si>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</si>
  <si>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</si>
  <si>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</si>
  <si>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</si>
  <si>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</si>
  <si>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</si>
  <si>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</si>
  <si>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</si>
  <si>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</si>
  <si>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</si>
  <si>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</si>
  <si>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</si>
  <si>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</si>
  <si>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</si>
  <si>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</si>
  <si>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</si>
  <si>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</si>
  <si>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</si>
  <si>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</si>
  <si>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</si>
  <si>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</si>
  <si>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</si>
  <si>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</si>
  <si>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</si>
  <si>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</si>
  <si>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</si>
  <si>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</si>
  <si>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</si>
  <si>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</si>
  <si>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</si>
  <si>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</si>
  <si>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</si>
  <si>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</si>
  <si>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</si>
  <si>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</si>
  <si>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</si>
  <si>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</si>
  <si>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</si>
  <si>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</si>
  <si>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</si>
  <si>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</si>
  <si>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</si>
  <si>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</si>
  <si>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</si>
  <si>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</si>
  <si>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</si>
  <si>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</si>
  <si>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</si>
  <si>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</si>
  <si>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</si>
  <si>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</si>
  <si>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</si>
  <si>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</si>
  <si>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</si>
  <si>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</si>
  <si>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</si>
  <si>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</si>
  <si>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</si>
  <si>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</si>
  <si>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</si>
  <si>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</si>
  <si>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</si>
  <si>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</si>
  <si>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</si>
  <si>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</si>
  <si>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</si>
  <si>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</si>
  <si>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</si>
  <si>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</si>
  <si>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</si>
  <si>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</si>
  <si>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</si>
  <si>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</si>
  <si>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</si>
  <si>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</si>
  <si>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</si>
  <si>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</si>
  <si>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</si>
  <si>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</si>
  <si>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</si>
  <si>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</si>
  <si>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</si>
  <si>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</si>
  <si>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</si>
  <si>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</si>
  <si>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</si>
  <si>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</si>
  <si>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</si>
  <si>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</si>
  <si>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</si>
  <si>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</si>
  <si>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</si>
  <si>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</si>
  <si>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</si>
  <si>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</si>
  <si>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</si>
  <si>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</si>
  <si>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</si>
  <si>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</si>
  <si>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</si>
  <si>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</si>
  <si>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</si>
  <si>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</si>
  <si>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</si>
  <si>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</si>
  <si>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</si>
  <si>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</si>
  <si>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</si>
  <si>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</si>
  <si>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</si>
  <si>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</si>
  <si>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</si>
  <si>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</si>
  <si>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</si>
  <si>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</si>
  <si>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</si>
  <si>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</si>
  <si>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</si>
  <si>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</si>
  <si>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</si>
  <si>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</si>
  <si>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</si>
  <si>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</si>
  <si>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</si>
  <si>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</si>
  <si>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</si>
  <si>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</si>
  <si>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</si>
  <si>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</si>
  <si>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</si>
  <si>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</si>
  <si>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</si>
  <si>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</si>
  <si>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</si>
  <si>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</si>
  <si>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</si>
  <si>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</si>
  <si>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</si>
  <si>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</si>
  <si>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</si>
  <si>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</si>
  <si>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</si>
  <si>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</si>
  <si>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</si>
  <si>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</si>
  <si>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</si>
  <si>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</si>
  <si>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</si>
  <si>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</si>
  <si>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</si>
  <si>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</si>
  <si>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</si>
  <si>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</si>
  <si>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</si>
  <si>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</si>
  <si>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</si>
  <si>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</si>
  <si>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</si>
  <si>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</si>
  <si>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</si>
  <si>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</si>
  <si>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</si>
  <si>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</si>
  <si>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</si>
  <si>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</si>
  <si>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</si>
  <si>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</si>
  <si>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</si>
  <si>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</si>
  <si>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</si>
  <si>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</si>
  <si>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</si>
  <si>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</si>
  <si>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</si>
  <si>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</si>
  <si>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</si>
  <si>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</si>
  <si>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</si>
  <si>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</si>
  <si>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</si>
  <si>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</si>
  <si>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</si>
  <si>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</si>
  <si>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</si>
  <si>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</si>
  <si>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</si>
  <si>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</si>
  <si>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</si>
  <si>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</si>
  <si>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</si>
  <si>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</si>
  <si>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</si>
  <si>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</si>
  <si>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</si>
  <si>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</si>
  <si>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</si>
  <si>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</si>
  <si>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</si>
  <si>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</si>
  <si>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</si>
  <si>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</si>
  <si>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</si>
  <si>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</si>
  <si>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</si>
  <si>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</si>
  <si>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</si>
  <si>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</si>
  <si>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</si>
  <si>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</si>
  <si>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</si>
  <si>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</si>
  <si>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</si>
  <si>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</si>
  <si>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</si>
  <si>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</si>
  <si>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</si>
  <si>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</si>
  <si>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</si>
  <si>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</si>
  <si>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</si>
  <si>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</si>
  <si>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</si>
  <si>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</si>
  <si>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</si>
  <si>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</si>
  <si>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</si>
  <si>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</si>
  <si>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</si>
  <si>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</si>
  <si>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</si>
  <si>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</si>
  <si>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</si>
  <si>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</si>
  <si>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</si>
  <si>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</si>
  <si>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</si>
  <si>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</si>
  <si>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</si>
  <si>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</si>
  <si>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</si>
  <si>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</si>
  <si>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</si>
  <si>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</si>
  <si>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</si>
  <si>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</si>
  <si>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</si>
  <si>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</si>
  <si>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</si>
  <si>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</si>
  <si>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</si>
  <si>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</si>
  <si>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</si>
  <si>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</si>
  <si>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</si>
  <si>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</si>
  <si>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</si>
  <si>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</si>
  <si>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</si>
  <si>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</si>
  <si>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</si>
  <si>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</si>
  <si>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</si>
  <si>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</si>
  <si>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</si>
  <si>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</si>
  <si>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</si>
  <si>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</si>
  <si>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</si>
  <si>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</si>
  <si>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</si>
  <si>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</si>
  <si>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</si>
  <si>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</si>
  <si>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</si>
  <si>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</si>
  <si>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</si>
  <si>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</si>
  <si>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</si>
  <si>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</si>
  <si>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</si>
  <si>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</si>
  <si>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</si>
  <si>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</si>
  <si>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</si>
  <si>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</si>
  <si>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</si>
  <si>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</si>
  <si>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</si>
  <si>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</si>
  <si>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</si>
  <si>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</si>
  <si>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</si>
  <si>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</si>
  <si>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</si>
  <si>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</si>
  <si>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</si>
  <si>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</si>
  <si>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</si>
  <si>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</si>
  <si>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</si>
  <si>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</si>
  <si>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</si>
  <si>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</si>
  <si>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</si>
  <si>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</si>
  <si>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</si>
  <si>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</si>
  <si>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</si>
  <si>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</si>
  <si>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</si>
  <si>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</si>
  <si>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</si>
  <si>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</si>
  <si>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</si>
  <si>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</si>
  <si>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</si>
  <si>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</si>
  <si>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</si>
  <si>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</si>
  <si>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</si>
  <si>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</si>
  <si>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</si>
  <si>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</si>
  <si>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</si>
  <si>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</si>
  <si>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</si>
  <si>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</si>
  <si>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</si>
  <si>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</si>
  <si>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</si>
  <si>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</si>
  <si>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</si>
  <si>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</si>
  <si>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</si>
  <si>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</si>
  <si>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</si>
  <si>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</si>
  <si>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</si>
  <si>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</si>
  <si>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</si>
  <si>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</si>
  <si>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</si>
  <si>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</si>
  <si>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</si>
  <si>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</si>
  <si>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</si>
  <si>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</si>
  <si>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</si>
  <si>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</si>
  <si>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</si>
  <si>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</si>
  <si>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</si>
  <si>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</si>
  <si>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</si>
  <si>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</si>
  <si>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</si>
  <si>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</si>
  <si>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</si>
  <si>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</si>
  <si>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</si>
  <si>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</si>
  <si>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</si>
  <si>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</si>
  <si>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</si>
  <si>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</si>
  <si>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</si>
  <si>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</si>
  <si>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</si>
  <si>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</si>
  <si>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</si>
  <si>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</si>
  <si>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</si>
  <si>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</si>
  <si>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</si>
  <si>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</si>
  <si>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</si>
  <si>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</si>
  <si>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</si>
  <si>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</si>
  <si>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</si>
  <si>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</si>
  <si>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</si>
  <si>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</si>
  <si>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</si>
  <si>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</si>
  <si>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</si>
  <si>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</si>
  <si>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</si>
  <si>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</si>
  <si>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</si>
  <si>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</si>
  <si>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</si>
  <si>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</si>
  <si>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</si>
  <si>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</si>
  <si>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</si>
  <si>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</si>
  <si>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</si>
  <si>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</si>
  <si>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</si>
  <si>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</si>
  <si>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</si>
  <si>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</si>
  <si>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</si>
  <si>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</si>
  <si>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</si>
  <si>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</si>
  <si>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</si>
  <si>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</si>
  <si>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</si>
  <si>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</si>
  <si>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</si>
  <si>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</si>
  <si>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</si>
  <si>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</si>
  <si>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</si>
  <si>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</si>
  <si>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</si>
  <si>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</si>
  <si>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</si>
  <si>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</si>
  <si>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</si>
  <si>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</si>
  <si>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</si>
  <si>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</si>
  <si>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</si>
  <si>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</si>
  <si>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</si>
  <si>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</si>
  <si>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</si>
  <si>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</si>
  <si>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</si>
  <si>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</si>
  <si>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</si>
  <si>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</si>
  <si>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</si>
  <si>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</si>
  <si>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</si>
  <si>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</si>
  <si>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</si>
  <si>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</si>
  <si>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</si>
  <si>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</si>
  <si>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</si>
  <si>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</si>
  <si>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</si>
  <si>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</si>
  <si>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</si>
  <si>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</si>
  <si>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</si>
  <si>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</si>
  <si>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</si>
  <si>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</si>
  <si>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</si>
  <si>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</si>
  <si>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</si>
  <si>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</si>
  <si>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</si>
  <si>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</si>
  <si>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</si>
  <si>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</si>
  <si>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</si>
  <si>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</si>
  <si>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</si>
  <si>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</si>
  <si>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</si>
  <si>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</si>
  <si>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</si>
  <si>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</si>
  <si>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</si>
  <si>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</si>
  <si>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</si>
  <si>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</si>
  <si>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</si>
  <si>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</si>
  <si>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</si>
  <si>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</si>
  <si>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</si>
  <si>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</si>
  <si>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</si>
  <si>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</si>
  <si>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</si>
  <si>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</si>
  <si>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</si>
  <si>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</si>
  <si>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</si>
  <si>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</si>
  <si>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</si>
  <si>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</si>
  <si>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</si>
  <si>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</si>
  <si>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</si>
  <si>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</si>
  <si>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</si>
  <si>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</si>
  <si>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</si>
  <si>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</si>
  <si>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</si>
  <si>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</si>
  <si>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</si>
  <si>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</si>
  <si>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</si>
  <si>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</si>
  <si>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</si>
  <si>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</si>
  <si>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</si>
  <si>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</si>
  <si>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</si>
  <si>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</si>
  <si>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</si>
  <si>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</si>
  <si>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</si>
  <si>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</si>
  <si>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</si>
  <si>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</si>
  <si>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</si>
  <si>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</si>
  <si>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</si>
  <si>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</si>
  <si>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</si>
  <si>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</si>
  <si>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</si>
  <si>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</si>
  <si>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</si>
  <si>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</si>
  <si>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</si>
  <si>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</si>
  <si>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</si>
  <si>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</si>
  <si>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</si>
  <si>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</si>
  <si>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</si>
  <si>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</si>
  <si>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</si>
  <si>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</si>
  <si>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</si>
  <si>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</si>
  <si>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</si>
  <si>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</si>
  <si>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</si>
  <si>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</si>
  <si>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</si>
  <si>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</si>
  <si>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</si>
  <si>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</si>
  <si>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</si>
  <si>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</si>
  <si>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</si>
  <si>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</si>
  <si>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</si>
  <si>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</si>
  <si>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</si>
  <si>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</si>
  <si>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</si>
  <si>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</si>
  <si>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</si>
  <si>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</si>
  <si>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</si>
  <si>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</si>
  <si>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</si>
  <si>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</si>
  <si>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</si>
  <si>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</si>
  <si>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</si>
  <si>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</si>
  <si>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</si>
  <si>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</si>
  <si>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</si>
  <si>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</si>
  <si>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</si>
  <si>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</si>
  <si>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</si>
  <si>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</si>
  <si>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</si>
  <si>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</si>
  <si>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</si>
  <si>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</si>
  <si>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</si>
  <si>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</si>
  <si>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</si>
  <si>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</si>
  <si>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</si>
  <si>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</si>
  <si>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</si>
  <si>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</si>
  <si>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</si>
  <si>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</si>
  <si>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</si>
  <si>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</si>
  <si>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</si>
  <si>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</si>
  <si>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</si>
  <si>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</si>
  <si>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</si>
  <si>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</si>
  <si>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</si>
  <si>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</si>
  <si>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</si>
  <si>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</si>
  <si>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</si>
  <si>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</si>
  <si>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</si>
  <si>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</si>
  <si>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</si>
  <si>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</si>
  <si>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</si>
  <si>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</si>
  <si>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</si>
  <si>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</si>
  <si>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</si>
  <si>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</si>
  <si>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</si>
  <si>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</si>
  <si>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</si>
  <si>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</si>
  <si>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</si>
  <si>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</si>
  <si>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</si>
  <si>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</si>
  <si>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</si>
  <si>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</si>
  <si>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</si>
  <si>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</si>
  <si>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</si>
  <si>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</si>
  <si>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</si>
  <si>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</si>
  <si>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</si>
  <si>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</si>
  <si>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</si>
  <si>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</si>
  <si>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</si>
  <si>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</si>
  <si>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</si>
  <si>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</si>
  <si>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</si>
  <si>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</si>
  <si>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</si>
  <si>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</si>
  <si>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</si>
  <si>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</si>
  <si>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</si>
  <si>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</si>
  <si>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</si>
  <si>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</si>
  <si>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</si>
  <si>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</si>
  <si>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</si>
  <si>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</si>
  <si>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</si>
  <si>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</si>
  <si>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</si>
  <si>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</si>
  <si>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</si>
  <si>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</si>
  <si>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</si>
  <si>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</si>
  <si>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</si>
  <si>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</si>
  <si>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</si>
  <si>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</si>
  <si>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</si>
  <si>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</si>
  <si>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</si>
  <si>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</si>
  <si>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</si>
  <si>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</si>
  <si>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</si>
  <si>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</si>
  <si>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</si>
  <si>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</si>
  <si>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</si>
  <si>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</si>
  <si>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</si>
  <si>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</si>
  <si>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</si>
  <si>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</si>
  <si>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</si>
  <si>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</si>
  <si>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</si>
  <si>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</si>
  <si>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</si>
  <si>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</si>
  <si>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</si>
  <si>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</si>
  <si>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</si>
  <si>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</si>
  <si>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</si>
  <si>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</si>
  <si>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</si>
  <si>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</si>
  <si>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</si>
  <si>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</si>
  <si>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</si>
  <si>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</si>
  <si>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</si>
  <si>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</si>
  <si>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</si>
  <si>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</si>
  <si>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</si>
  <si>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</si>
  <si>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</si>
  <si>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</si>
  <si>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</si>
  <si>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</si>
  <si>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</si>
  <si>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</si>
  <si>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</si>
  <si>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</si>
  <si>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</si>
  <si>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</si>
  <si>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</si>
  <si>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</si>
  <si>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</si>
  <si>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</si>
  <si>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</si>
  <si>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</si>
  <si>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</si>
  <si>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</si>
  <si>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</si>
  <si>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</si>
  <si>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</si>
  <si>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</si>
  <si>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</si>
  <si>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</si>
  <si>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</si>
  <si>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</si>
  <si>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</si>
  <si>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</si>
  <si>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</si>
  <si>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</si>
  <si>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</si>
  <si>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</si>
  <si>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</si>
  <si>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</si>
  <si>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</si>
  <si>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</si>
  <si>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</si>
  <si>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</si>
  <si>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</si>
  <si>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</si>
  <si>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</si>
  <si>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</si>
  <si>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</si>
  <si>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</si>
  <si>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</si>
  <si>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</si>
  <si>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</si>
  <si>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</si>
  <si>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</si>
  <si>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</si>
  <si>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</si>
  <si>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</si>
  <si>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</si>
  <si>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</si>
  <si>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</si>
  <si>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</si>
  <si>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</si>
  <si>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</si>
  <si>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</si>
  <si>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</si>
  <si>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</si>
  <si>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</si>
  <si>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</si>
  <si>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</si>
  <si>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</si>
  <si>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</si>
  <si>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</si>
  <si>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</si>
  <si>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</si>
  <si>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</si>
  <si>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</si>
  <si>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</si>
  <si>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</si>
  <si>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</si>
  <si>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</si>
  <si>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</si>
  <si>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</si>
  <si>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</si>
  <si>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</si>
  <si>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</si>
  <si>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</si>
  <si>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</si>
  <si>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</si>
  <si>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</si>
  <si>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</si>
  <si>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</si>
  <si>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</si>
  <si>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</si>
  <si>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</si>
  <si>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</si>
  <si>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</si>
  <si>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</si>
  <si>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</si>
  <si>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</si>
  <si>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</si>
  <si>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</si>
  <si>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</si>
  <si>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</si>
  <si>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</si>
  <si>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</si>
  <si>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</si>
  <si>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</si>
  <si>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</si>
  <si>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</si>
  <si>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</si>
  <si>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</si>
  <si>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</si>
  <si>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</si>
  <si>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</si>
  <si>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</si>
  <si>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</si>
  <si>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</si>
  <si>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</si>
  <si>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</si>
  <si>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</si>
  <si>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</si>
  <si>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</si>
  <si>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</si>
  <si>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</si>
  <si>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</si>
  <si>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</si>
  <si>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</si>
  <si>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</si>
  <si>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</si>
  <si>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</si>
  <si>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</si>
  <si>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</si>
  <si>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</si>
  <si>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</si>
  <si>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</si>
  <si>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</si>
  <si>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</si>
  <si>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</si>
  <si>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</si>
  <si>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</si>
  <si>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</si>
  <si>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</si>
  <si>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</si>
  <si>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</si>
  <si>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</si>
  <si>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</si>
  <si>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</si>
  <si>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</si>
  <si>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</si>
  <si>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</si>
  <si>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</si>
  <si>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</si>
  <si>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</si>
  <si>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</si>
  <si>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</si>
  <si>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</si>
  <si>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</si>
  <si>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</si>
  <si>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</si>
  <si>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</si>
  <si>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</si>
  <si>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</si>
  <si>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</si>
  <si>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</si>
  <si>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</si>
  <si>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</si>
  <si>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</si>
  <si>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</si>
  <si>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</si>
  <si>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</si>
  <si>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</si>
  <si>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</si>
  <si>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</si>
  <si>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</si>
  <si>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</si>
  <si>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</si>
  <si>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</si>
  <si>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</si>
  <si>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</si>
  <si>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</si>
  <si>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</si>
  <si>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</si>
  <si>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</si>
  <si>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</si>
  <si>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</si>
  <si>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</si>
  <si>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</si>
  <si>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</si>
  <si>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</si>
  <si>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</si>
  <si>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</si>
  <si>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</si>
  <si>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</si>
  <si>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</si>
  <si>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</si>
  <si>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</si>
  <si>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</si>
  <si>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</si>
  <si>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</si>
  <si>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</si>
  <si>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</si>
  <si>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</si>
  <si>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</si>
  <si>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</si>
  <si>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</si>
  <si>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</si>
  <si>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</si>
  <si>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</si>
  <si>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</si>
  <si>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</si>
  <si>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</si>
  <si>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</si>
  <si>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</si>
  <si>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</si>
  <si>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</si>
  <si>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</si>
  <si>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</si>
  <si>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</si>
  <si>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</si>
  <si>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</si>
  <si>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</si>
  <si>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</si>
  <si>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</si>
  <si>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</si>
  <si>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</si>
  <si>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</si>
  <si>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</si>
  <si>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</si>
  <si>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</si>
  <si>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</si>
  <si>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</si>
  <si>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</si>
  <si>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</si>
  <si>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</si>
  <si>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</si>
  <si>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</si>
  <si>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</si>
  <si>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</si>
  <si>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</si>
  <si>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</si>
  <si>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</si>
  <si>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</si>
  <si>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</si>
  <si>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</si>
  <si>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</si>
  <si>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</si>
  <si>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</si>
  <si>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</si>
  <si>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</si>
  <si>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</si>
  <si>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</si>
  <si>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</si>
  <si>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</si>
  <si>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</si>
  <si>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</si>
  <si>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</si>
  <si>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</si>
  <si>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</si>
  <si>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</si>
  <si>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</si>
  <si>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</si>
  <si>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</si>
  <si>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</si>
  <si>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</si>
  <si>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</si>
  <si>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</si>
  <si>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</si>
  <si>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</si>
  <si>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</si>
  <si>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</si>
  <si>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</si>
  <si>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</si>
  <si>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</si>
  <si>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</si>
  <si>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</si>
  <si>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</si>
  <si>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</si>
  <si>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</si>
  <si>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</si>
  <si>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</si>
  <si>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</si>
  <si>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</si>
  <si>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</si>
  <si>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</si>
  <si>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</si>
  <si>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</si>
  <si>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</si>
  <si>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</si>
  <si>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</si>
  <si>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</si>
  <si>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</si>
  <si>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</si>
  <si>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</si>
  <si>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</si>
  <si>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</si>
  <si>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</si>
  <si>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</si>
  <si>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</si>
  <si>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</si>
  <si>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</si>
  <si>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</si>
  <si>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</si>
  <si>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</si>
  <si>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</si>
  <si>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</si>
  <si>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</si>
  <si>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</si>
  <si>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</si>
  <si>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</si>
  <si>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</si>
  <si>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</si>
  <si>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</si>
  <si>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</si>
  <si>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</si>
  <si>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</si>
  <si>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</si>
  <si>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</si>
  <si>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</si>
  <si>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</si>
  <si>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</si>
  <si>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</si>
  <si>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</si>
  <si>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</si>
  <si>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</si>
  <si>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</si>
  <si>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</si>
  <si>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</si>
  <si>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</si>
  <si>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</si>
  <si>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</si>
  <si>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</si>
  <si>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</si>
  <si>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</si>
  <si>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</si>
  <si>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</si>
  <si>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</si>
  <si>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</si>
  <si>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</si>
  <si>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</si>
  <si>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</si>
  <si>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</si>
  <si>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</si>
  <si>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</si>
  <si>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</si>
  <si>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</si>
  <si>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</si>
  <si>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</si>
  <si>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</si>
  <si>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</si>
  <si>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</si>
  <si>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</si>
  <si>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</si>
  <si>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</si>
  <si>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</si>
  <si>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</si>
  <si>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</si>
  <si>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</si>
  <si>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</si>
  <si>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</si>
  <si>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</si>
  <si>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</si>
  <si>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</si>
  <si>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</si>
  <si>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</si>
  <si>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</si>
  <si>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</si>
  <si>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</si>
  <si>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</si>
  <si>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</si>
  <si>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</si>
  <si>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</si>
  <si>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</si>
  <si>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</si>
  <si>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</si>
  <si>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</si>
  <si>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</si>
  <si>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</si>
  <si>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</si>
  <si>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</si>
  <si>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</si>
  <si>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</si>
  <si>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</si>
  <si>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</si>
  <si>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</si>
  <si>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</si>
  <si>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</si>
  <si>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</si>
  <si>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</si>
  <si>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</si>
  <si>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</si>
  <si>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</si>
  <si>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</si>
  <si>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</si>
  <si>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</si>
  <si>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</si>
  <si>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</si>
  <si>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</si>
  <si>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</si>
  <si>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</si>
  <si>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</si>
  <si>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</si>
  <si>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</si>
  <si>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</si>
  <si>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</si>
  <si>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</si>
  <si>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</si>
  <si>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</si>
  <si>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</si>
  <si>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</si>
  <si>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</si>
  <si>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</si>
  <si>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</si>
  <si>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</si>
  <si>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</si>
  <si>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</si>
  <si>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</si>
  <si>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</si>
  <si>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</si>
  <si>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</si>
  <si>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</si>
  <si>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</si>
  <si>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</si>
  <si>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</si>
  <si>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</si>
  <si>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</si>
  <si>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</si>
  <si>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</si>
  <si>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</si>
  <si>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</si>
  <si>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</si>
  <si>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</si>
  <si>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</si>
  <si>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</si>
  <si>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</si>
  <si>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</si>
  <si>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</si>
  <si>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</si>
  <si>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</si>
  <si>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</si>
  <si>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</si>
  <si>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</si>
  <si>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</si>
  <si>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</si>
  <si>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</si>
  <si>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</si>
  <si>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</si>
  <si>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</si>
  <si>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</si>
  <si>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</si>
  <si>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</si>
  <si>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</si>
  <si>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</si>
  <si>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</si>
  <si>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</si>
  <si>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</si>
  <si>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</si>
  <si>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</si>
  <si>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</si>
  <si>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</si>
  <si>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</si>
  <si>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</si>
  <si>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</si>
  <si>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</si>
  <si>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</si>
  <si>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</si>
  <si>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</si>
  <si>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</si>
  <si>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</si>
  <si>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</si>
  <si>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</si>
  <si>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</si>
  <si>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</si>
  <si>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</si>
  <si>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</si>
  <si>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</si>
  <si>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</si>
  <si>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</si>
  <si>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</si>
  <si>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</si>
  <si>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</si>
  <si>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</si>
  <si>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</si>
  <si>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</si>
  <si>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</si>
  <si>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</si>
  <si>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</si>
  <si>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</si>
  <si>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</si>
  <si>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</si>
  <si>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</si>
  <si>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</si>
  <si>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</si>
  <si>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</si>
  <si>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</si>
  <si>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</si>
  <si>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</si>
  <si>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</si>
  <si>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</si>
  <si>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</si>
  <si>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</si>
  <si>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</si>
  <si>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</si>
  <si>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</si>
  <si>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</si>
  <si>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</si>
  <si>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</si>
  <si>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</si>
  <si>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</si>
  <si>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</si>
  <si>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</si>
  <si>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</si>
  <si>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</si>
  <si>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</si>
  <si>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</si>
  <si>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</si>
  <si>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</si>
  <si>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</si>
  <si>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</si>
  <si>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</si>
  <si>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</si>
  <si>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</si>
  <si>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</si>
  <si>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</si>
  <si>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</si>
  <si>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</si>
  <si>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</si>
  <si>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</si>
  <si>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</si>
  <si>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</si>
  <si>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</si>
  <si>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</si>
  <si>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</si>
  <si>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</si>
  <si>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</si>
  <si>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</si>
  <si>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</si>
  <si>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</si>
  <si>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</si>
  <si>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</si>
  <si>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</si>
  <si>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</si>
  <si>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</si>
  <si>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</si>
  <si>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</si>
  <si>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</si>
  <si>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</si>
  <si>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</si>
  <si>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</si>
  <si>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</si>
  <si>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</si>
  <si>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</si>
  <si>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</si>
  <si>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</si>
  <si>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</si>
  <si>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</si>
  <si>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</si>
  <si>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</si>
  <si>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</si>
  <si>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</si>
  <si>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</si>
  <si>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</si>
  <si>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</si>
  <si>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</si>
  <si>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</si>
  <si>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</si>
  <si>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</si>
  <si>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</si>
  <si>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</si>
  <si>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</si>
  <si>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</si>
  <si>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</si>
  <si>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</si>
  <si>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</si>
  <si>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</si>
  <si>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</si>
  <si>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</si>
  <si>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</si>
  <si>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</si>
  <si>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</si>
  <si>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</si>
  <si>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</si>
  <si>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</si>
  <si>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</si>
  <si>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</si>
  <si>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</si>
  <si>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</si>
  <si>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</si>
  <si>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</si>
  <si>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</si>
  <si>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</si>
  <si>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</si>
  <si>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</si>
  <si>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</si>
  <si>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</si>
  <si>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</si>
  <si>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</si>
  <si>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</si>
  <si>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</si>
  <si>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</si>
  <si>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</si>
  <si>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</si>
  <si>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</si>
  <si>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</si>
  <si>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</si>
  <si>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</si>
  <si>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</si>
  <si>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</si>
  <si>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</si>
  <si>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</si>
  <si>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</si>
  <si>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</si>
  <si>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</si>
  <si>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</si>
  <si>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</si>
  <si>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</si>
  <si>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</si>
  <si>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</si>
  <si>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</si>
  <si>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</si>
  <si>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</si>
  <si>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</si>
  <si>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</si>
  <si>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</si>
  <si>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</si>
  <si>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</si>
  <si>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</si>
  <si>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</si>
  <si>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</si>
  <si>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</si>
  <si>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</si>
  <si>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</si>
  <si>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</si>
  <si>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</si>
  <si>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</si>
  <si>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</si>
  <si>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</si>
  <si>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</si>
  <si>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</si>
  <si>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</si>
  <si>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</si>
  <si>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</si>
  <si>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</si>
  <si>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</si>
  <si>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</si>
  <si>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</si>
  <si>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</si>
  <si>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</si>
  <si>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</si>
  <si>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</si>
  <si>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</si>
  <si>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</si>
  <si>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</si>
  <si>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</si>
  <si>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</si>
  <si>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</si>
  <si>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</si>
  <si>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</si>
  <si>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</si>
  <si>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</si>
  <si>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</si>
  <si>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</si>
  <si>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</si>
  <si>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</si>
  <si>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</si>
  <si>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</si>
  <si>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</si>
  <si>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</si>
  <si>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</si>
  <si>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</si>
  <si>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</si>
  <si>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</si>
  <si>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</si>
  <si>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</si>
  <si>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</si>
  <si>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</si>
  <si>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</si>
  <si>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</si>
  <si>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</si>
  <si>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</si>
  <si>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</si>
  <si>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</si>
  <si>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</si>
  <si>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</si>
  <si>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</si>
  <si>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</si>
  <si>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</si>
  <si>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</si>
  <si>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</si>
  <si>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</si>
  <si>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</si>
  <si>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</si>
  <si>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</si>
  <si>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</si>
  <si>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</si>
  <si>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</si>
  <si>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</si>
  <si>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</si>
  <si>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</si>
  <si>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</si>
  <si>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</si>
  <si>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</si>
  <si>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</si>
  <si>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</si>
  <si>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</si>
  <si>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</si>
  <si>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</si>
  <si>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</si>
  <si>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</si>
  <si>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</si>
  <si>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</si>
  <si>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</si>
  <si>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</si>
  <si>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</si>
  <si>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</si>
  <si>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</si>
  <si>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</si>
  <si>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</si>
  <si>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</si>
  <si>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</si>
  <si>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</si>
  <si>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</si>
  <si>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</si>
  <si>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</si>
  <si>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</si>
  <si>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</si>
  <si>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</si>
  <si>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</si>
  <si>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</si>
  <si>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</si>
  <si>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</si>
  <si>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</si>
  <si>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</si>
  <si>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</si>
  <si>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</si>
  <si>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</si>
  <si>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</si>
  <si>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</si>
  <si>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</si>
  <si>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</si>
  <si>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</si>
  <si>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</si>
  <si>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</si>
  <si>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</si>
  <si>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</si>
  <si>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</si>
  <si>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</si>
  <si>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</si>
  <si>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</si>
  <si>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</si>
  <si>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</si>
  <si>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</si>
  <si>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</si>
  <si>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</si>
  <si>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</si>
  <si>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</si>
  <si>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</si>
  <si>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</si>
  <si>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</si>
  <si>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</si>
  <si>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</si>
  <si>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</si>
  <si>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</si>
  <si>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</si>
  <si>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</si>
  <si>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</si>
  <si>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</si>
  <si>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</si>
  <si>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</si>
  <si>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</si>
  <si>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</si>
  <si>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</si>
  <si>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</si>
  <si>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</si>
  <si>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</si>
  <si>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</si>
  <si>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</si>
  <si>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</si>
  <si>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</si>
  <si>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</si>
  <si>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</si>
  <si>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</si>
  <si>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</si>
  <si>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</si>
  <si>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</si>
  <si>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</si>
  <si>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</si>
  <si>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</si>
  <si>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</si>
  <si>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</si>
  <si>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</si>
  <si>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</si>
  <si>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</si>
  <si>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</si>
  <si>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</si>
  <si>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</si>
  <si>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</si>
  <si>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</si>
  <si>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</si>
  <si>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</si>
  <si>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</si>
  <si>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</si>
  <si>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</si>
  <si>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</si>
  <si>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</si>
  <si>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</si>
  <si>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</si>
  <si>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</si>
  <si>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</si>
  <si>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</si>
  <si>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</si>
  <si>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</si>
  <si>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</si>
  <si>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</si>
  <si>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</si>
  <si>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</si>
  <si>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</si>
  <si>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</si>
  <si>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</si>
  <si>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</si>
  <si>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</si>
  <si>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</si>
  <si>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</si>
  <si>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</si>
  <si>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</si>
  <si>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</si>
  <si>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</si>
  <si>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</si>
  <si>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</si>
  <si>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</si>
  <si>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</si>
  <si>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</si>
  <si>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</si>
  <si>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</si>
  <si>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</si>
  <si>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</si>
  <si>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</si>
  <si>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</si>
  <si>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</si>
  <si>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</si>
  <si>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</si>
  <si>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</si>
  <si>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</si>
  <si>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</si>
  <si>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</si>
  <si>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</si>
  <si>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</si>
  <si>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</si>
  <si>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</si>
  <si>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</si>
  <si>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</si>
  <si>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</si>
  <si>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</si>
  <si>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</si>
  <si>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</si>
  <si>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</si>
  <si>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</si>
  <si>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</si>
  <si>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</si>
  <si>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</si>
  <si>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</si>
  <si>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</si>
  <si>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</si>
  <si>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</si>
  <si>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</si>
  <si>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</si>
  <si>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</si>
  <si>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</si>
  <si>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</si>
  <si>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</si>
  <si>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</si>
  <si>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</si>
  <si>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</si>
  <si>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</si>
  <si>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</si>
  <si>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</si>
  <si>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</si>
  <si>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</si>
  <si>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</si>
  <si>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</si>
  <si>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</si>
  <si>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</si>
  <si>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</si>
  <si>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</si>
  <si>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</si>
  <si>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</si>
  <si>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</si>
  <si>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</si>
  <si>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</si>
  <si>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</si>
  <si>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</si>
  <si>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</si>
  <si>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</si>
  <si>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</si>
  <si>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</si>
  <si>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</si>
  <si>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</si>
  <si>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</si>
  <si>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</si>
  <si>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</si>
  <si>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</si>
  <si>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</si>
  <si>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</si>
  <si>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</si>
  <si>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</si>
  <si>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</si>
  <si>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</si>
  <si>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</si>
  <si>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</si>
  <si>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</si>
  <si>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</si>
  <si>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</si>
  <si>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</si>
  <si>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</si>
  <si>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</si>
  <si>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</si>
  <si>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</si>
  <si>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</si>
  <si>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</si>
  <si>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</si>
  <si>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</si>
  <si>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</si>
  <si>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</si>
  <si>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</si>
  <si>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</si>
  <si>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</si>
  <si>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</si>
  <si>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</si>
  <si>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</si>
  <si>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</si>
  <si>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</si>
  <si>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</si>
  <si>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</si>
  <si>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</si>
  <si>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</si>
  <si>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</si>
  <si>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</si>
  <si>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</si>
  <si>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</si>
  <si>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</si>
  <si>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</si>
  <si>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</si>
  <si>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</si>
  <si>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</si>
  <si>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</si>
  <si>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</si>
  <si>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</si>
  <si>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</si>
  <si>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</si>
  <si>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</si>
  <si>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</si>
  <si>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</si>
  <si>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</si>
  <si>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</si>
  <si>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</si>
  <si>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</si>
  <si>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</si>
  <si>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</si>
  <si>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</si>
  <si>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</si>
  <si>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</si>
  <si>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</si>
  <si>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</si>
  <si>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</si>
  <si>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</si>
  <si>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</si>
  <si>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</si>
  <si>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</si>
  <si>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</si>
  <si>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</si>
  <si>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</si>
  <si>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</si>
  <si>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</si>
  <si>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</si>
  <si>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</si>
  <si>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</si>
  <si>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</si>
  <si>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</si>
  <si>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</si>
  <si>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</si>
  <si>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</si>
  <si>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</si>
  <si>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</si>
  <si>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</si>
  <si>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</si>
  <si>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</si>
  <si>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</si>
  <si>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</si>
  <si>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</si>
  <si>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</si>
  <si>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</si>
  <si>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</si>
  <si>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</si>
  <si>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</si>
  <si>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</si>
  <si>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</si>
  <si>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</si>
  <si>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</si>
  <si>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</si>
  <si>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</si>
  <si>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</si>
  <si>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</si>
  <si>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</si>
  <si>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</si>
  <si>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</si>
  <si>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</si>
  <si>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</si>
  <si>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</si>
  <si>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</si>
  <si>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</si>
  <si>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</si>
  <si>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</si>
  <si>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</si>
  <si>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</si>
  <si>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</si>
  <si>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</si>
  <si>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</si>
  <si>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</si>
  <si>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</si>
  <si>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</si>
  <si>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</si>
  <si>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</si>
  <si>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</si>
  <si>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</si>
  <si>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</si>
  <si>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</si>
  <si>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</si>
  <si>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</si>
  <si>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</si>
  <si>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</si>
  <si>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</si>
  <si>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</si>
  <si>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</si>
  <si>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</si>
  <si>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</si>
  <si>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</si>
  <si>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</si>
  <si>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</si>
  <si>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</si>
  <si>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</si>
  <si>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</si>
  <si>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</si>
  <si>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</si>
  <si>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</si>
  <si>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</si>
  <si>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</si>
  <si>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</si>
  <si>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</si>
  <si>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</si>
  <si>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</si>
  <si>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</si>
  <si>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</si>
  <si>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</si>
  <si>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</si>
  <si>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</si>
  <si>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</si>
  <si>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</si>
  <si>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</si>
  <si>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</si>
  <si>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</si>
  <si>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</si>
  <si>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</si>
  <si>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</si>
  <si>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</si>
  <si>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</si>
  <si>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</si>
  <si>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</si>
  <si>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</si>
  <si>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</si>
  <si>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</si>
  <si>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</si>
  <si>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</si>
  <si>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</si>
  <si>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</si>
  <si>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</si>
  <si>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</si>
  <si>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</si>
  <si>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</si>
  <si>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</si>
  <si>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</si>
  <si>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</si>
  <si>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</si>
  <si>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</si>
  <si>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</si>
  <si>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</si>
  <si>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</si>
  <si>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</si>
  <si>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</si>
  <si>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</si>
  <si>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</si>
  <si>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</si>
  <si>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</si>
  <si>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</si>
  <si>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</si>
  <si>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</si>
  <si>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</si>
  <si>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</si>
  <si>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</si>
  <si>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</si>
  <si>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</si>
  <si>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</si>
  <si>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</si>
  <si>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</si>
  <si>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</si>
  <si>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</si>
  <si>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</si>
  <si>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</si>
  <si>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</si>
  <si>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</si>
  <si>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</si>
  <si>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</si>
  <si>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</si>
  <si>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</si>
  <si>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</si>
  <si>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</si>
  <si>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</si>
  <si>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</si>
  <si>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</si>
  <si>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</si>
  <si>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</si>
  <si>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</si>
  <si>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</si>
  <si>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</si>
  <si>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</si>
  <si>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</si>
  <si>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</si>
  <si>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</si>
  <si>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</si>
  <si>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</si>
  <si>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</si>
  <si>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</si>
  <si>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</si>
  <si>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</si>
  <si>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</si>
  <si>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</si>
  <si>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</si>
  <si>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</si>
  <si>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</si>
  <si>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</si>
  <si>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</si>
  <si>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</si>
  <si>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</si>
  <si>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</si>
  <si>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</si>
  <si>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</si>
  <si>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</si>
  <si>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</si>
  <si>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</si>
  <si>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</si>
  <si>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</si>
  <si>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</si>
  <si>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</si>
  <si>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</si>
  <si>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</si>
  <si>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</si>
  <si>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</si>
  <si>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</si>
  <si>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</si>
  <si>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</si>
  <si>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</si>
  <si>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</si>
  <si>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</si>
  <si>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</si>
  <si>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</si>
  <si>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</si>
  <si>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</si>
  <si>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</si>
  <si>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</si>
  <si>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</si>
  <si>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</si>
  <si>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</si>
  <si>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</si>
  <si>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</si>
  <si>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</si>
  <si>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</si>
  <si>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</si>
  <si>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</si>
  <si>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</si>
  <si>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</si>
  <si>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</si>
  <si>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</si>
  <si>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</si>
  <si>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</si>
  <si>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</si>
  <si>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</si>
  <si>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</si>
  <si>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</si>
  <si>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</si>
  <si>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</si>
  <si>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</si>
  <si>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</si>
  <si>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</si>
  <si>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</si>
  <si>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</si>
  <si>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</si>
  <si>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</si>
  <si>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</si>
  <si>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</si>
  <si>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</si>
  <si>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</si>
  <si>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</si>
  <si>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</si>
  <si>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</si>
  <si>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</si>
  <si>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</si>
  <si>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</si>
  <si>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</si>
  <si>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</si>
  <si>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</si>
  <si>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</si>
  <si>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</si>
  <si>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</si>
  <si>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</si>
  <si>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</si>
  <si>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</si>
  <si>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</si>
  <si>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</si>
  <si>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</si>
  <si>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</si>
  <si>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</si>
  <si>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</si>
  <si>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</si>
  <si>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</si>
  <si>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</si>
  <si>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</si>
  <si>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</si>
  <si>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</si>
  <si>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</si>
  <si>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</si>
  <si>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</si>
  <si>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</si>
  <si>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</si>
  <si>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</si>
  <si>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</si>
  <si>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</si>
  <si>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</si>
  <si>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</si>
  <si>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</si>
  <si>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</si>
  <si>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</si>
  <si>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</si>
  <si>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</si>
  <si>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</si>
  <si>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</si>
  <si>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</si>
  <si>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</si>
  <si>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</si>
  <si>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</si>
  <si>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</si>
  <si>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</si>
  <si>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</si>
  <si>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</si>
  <si>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</si>
  <si>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</si>
  <si>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</si>
  <si>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</si>
  <si>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</si>
  <si>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</si>
  <si>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</si>
  <si>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</si>
  <si>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</si>
  <si>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</si>
  <si>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</si>
  <si>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</si>
  <si>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</si>
  <si>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</si>
  <si>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</si>
  <si>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</si>
  <si>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</si>
  <si>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</si>
  <si>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</si>
  <si>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</si>
  <si>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</si>
  <si>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</si>
  <si>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</si>
  <si>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</si>
  <si>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</si>
  <si>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</si>
  <si>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</si>
  <si>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</si>
  <si>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</si>
  <si>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</si>
  <si>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</si>
  <si>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</si>
  <si>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</si>
  <si>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</si>
  <si>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</si>
  <si>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</si>
  <si>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</si>
  <si>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</si>
  <si>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</si>
  <si>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</si>
  <si>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</si>
  <si>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</si>
  <si>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</si>
  <si>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</si>
  <si>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</si>
  <si>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</si>
  <si>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</si>
  <si>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</si>
  <si>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</si>
  <si>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</si>
  <si>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</si>
  <si>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</si>
  <si>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</si>
  <si>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</si>
  <si>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</si>
  <si>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</si>
  <si>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</si>
  <si>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</si>
  <si>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</si>
  <si>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</si>
  <si>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</si>
  <si>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</si>
  <si>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</si>
  <si>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</si>
  <si>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</si>
  <si>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</si>
  <si>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</si>
  <si>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</si>
  <si>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</si>
  <si>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</si>
  <si>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</si>
  <si>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</si>
  <si>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</si>
  <si>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</si>
  <si>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</si>
  <si>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</si>
  <si>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</si>
  <si>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</si>
  <si>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</si>
  <si>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</si>
  <si>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</si>
  <si>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</si>
  <si>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</si>
  <si>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</si>
  <si>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</si>
  <si>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</si>
  <si>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</si>
  <si>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</si>
  <si>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</si>
  <si>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</si>
  <si>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</si>
  <si>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</si>
  <si>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</si>
  <si>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</si>
  <si>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</si>
  <si>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</si>
  <si>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</si>
  <si>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</si>
  <si>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</si>
  <si>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</si>
  <si>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</si>
  <si>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</si>
  <si>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</si>
  <si>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</si>
  <si>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</si>
  <si>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</si>
  <si>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</si>
  <si>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</si>
  <si>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</si>
  <si>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</si>
  <si>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</si>
  <si>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</si>
  <si>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</si>
  <si>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</si>
  <si>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</si>
  <si>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</si>
  <si>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</si>
  <si>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</si>
  <si>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</si>
  <si>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</si>
  <si>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</si>
  <si>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</si>
  <si>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</si>
  <si>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</si>
  <si>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</si>
  <si>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</si>
  <si>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</si>
  <si>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</si>
  <si>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823002783</t>
  </si>
  <si>
    <t>25-18-2016-852</t>
  </si>
  <si>
    <t>25-18-2016-855</t>
  </si>
  <si>
    <t>25-18-2016-913</t>
  </si>
  <si>
    <t>25-18-2016-1008</t>
  </si>
  <si>
    <t>25-18-2016-1009</t>
  </si>
  <si>
    <t>25-18-2016-485</t>
  </si>
  <si>
    <t>25-18-2016-489</t>
  </si>
  <si>
    <t>25-18-2016-480</t>
  </si>
  <si>
    <t>25-18-2016-479</t>
  </si>
  <si>
    <t>25-18-2016-486</t>
  </si>
  <si>
    <t>25-18-2016-509</t>
  </si>
  <si>
    <t>25-18-2016-482</t>
  </si>
  <si>
    <t>25-18-2016-725</t>
  </si>
  <si>
    <t>25-18-2016-726</t>
  </si>
  <si>
    <t>25-18-2016-724</t>
  </si>
  <si>
    <t>ATENDER A LA PRIMERA INFANCIA EN EL MARCO DE LA ESTRATEGIA DE “CERO A SIEMPRE,
ESPECÍFICAMENTE A LOS NIÑOS Y NIÑAS MENORES DE CINCO (5) AÑOS DE FAMILIAS EN
SITUACION DE VULNARABILIDAD DE CONFORMIDAD CON LA DIRECTRICES, LINAMIENTOS Y
PARAMETROS ESTABLECIDOS POR EL ICBF. EN LAS SIGUIENTES FORMAS DE ATENCION:
HOGARES COMUNITARIOS DE BIENESTAR TRADICIONALES, FAMILIARES, MULTIPLES,
AGRUPADOS, EMPRESARIALES, JARDINES SOCIALES, FAMI Y HOGARES COMUNITARIOS
INTEGRALES.</t>
  </si>
  <si>
    <t>11-0520-2020</t>
  </si>
  <si>
    <t>PRESTAR LOS SERVICIOS DE EDUCACION INICIAL EN EL MARCO DE LA ATENCION INTEGRAL EN CENTROS DE DESARROLLO INFANTIL-CDI. DE CONFORMIDAD CON EL MANUAL OPERATIVO DE LA MODALIDAD INSTITUCIONAL, EL LINEAMIETO TECNICO PARA LA ATENCION A LA PRIMERA INFANCIA Y LAS DIRECTRICES ESTABLCIDAS POR EL ICBF., EN ARMONIA CON LA POLITICA DEL ESTADO PARA EL DESARROLLO INTEGRAL DE LA PRIMERA INFANCIA DE CERO A SIEMPRE. EN EJECUCION</t>
  </si>
  <si>
    <t xml:space="preserve">LUCY DEL CARMEN MERCADO PALENCIA </t>
  </si>
  <si>
    <t>LUCY MERCADO PELENCIA</t>
  </si>
  <si>
    <t>CALLE 127#70D-28</t>
  </si>
  <si>
    <t xml:space="preserve">CALLE 127#70D-28- 3030381 </t>
  </si>
  <si>
    <t>COMUISO@HOTMAIL.COM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</si>
</sst>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21" sqref="I21: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823002783</v>
      </c>
      <c r="C20" s="5"/>
      <c r="D20" s="73"/>
      <c r="E20" s="5"/>
      <c r="F20" s="5"/>
      <c r="G20" s="5"/>
      <c r="H20" s="182"/>
      <c r="I20" s="145" t="s">
        <v>1156</v>
      </c>
      <c r="J20" s="146" t="s">
        <v>188</v>
      </c>
      <c r="K20" s="147">
        <v>1358789560</v>
      </c>
      <c r="L20" s="148">
        <v>44228</v>
      </c>
      <c r="M20" s="148">
        <v>44561</v>
      </c>
      <c r="N20" s="131">
        <f>+(M20-L20)/30</f>
        <v>11.1</v>
      </c>
      <c r="O20" s="134"/>
      <c r="U20" s="130"/>
      <c r="V20" s="105">
        <f ca="1">NOW()</f>
        <v>44194.775469328706</v>
      </c>
      <c r="W20" s="105">
        <f ca="1">NOW()</f>
        <v>44194.775469328706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CORPORACION MULTIACTIVA PARA LA INVERSION SOCIAL EN LA REPUBLICA DE COLOMBIA COMUINSO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42675</v>
      </c>
      <c r="F48" s="141">
        <v>43312</v>
      </c>
      <c r="G48" s="156">
        <f>IF(AND(E48&lt;&gt;"",F48&lt;&gt;""),((F48-E48)/30),"")</f>
        <v>21.233333333333334</v>
      </c>
      <c r="H48" s="115" t="s">
        <v>2692</v>
      </c>
      <c r="I48" s="112" t="s">
        <v>516</v>
      </c>
      <c r="J48" s="112" t="s">
        <v>564</v>
      </c>
      <c r="K48" s="119">
        <v>1881379658</v>
      </c>
      <c r="L48" s="113" t="s">
        <v>1148</v>
      </c>
      <c r="M48" s="114">
        <v>1</v>
      </c>
      <c r="N48" s="113" t="s">
        <v>27</v>
      </c>
      <c r="O48" s="113" t="s">
        <v>1148</v>
      </c>
      <c r="P48" s="78"/>
    </row>
    <row r="49" spans="1:16" s="6" customFormat="1" ht="24.75" customHeight="1" x14ac:dyDescent="0.25">
      <c r="A49" s="139">
        <v>2</v>
      </c>
      <c r="B49" s="118" t="s">
        <v>2665</v>
      </c>
      <c r="C49" s="111" t="s">
        <v>31</v>
      </c>
      <c r="D49" s="117" t="s">
        <v>2678</v>
      </c>
      <c r="E49" s="141">
        <v>42675</v>
      </c>
      <c r="F49" s="141">
        <v>43312</v>
      </c>
      <c r="G49" s="156">
        <f t="shared" ref="G49:G50" si="2">IF(AND(E49&lt;&gt;"",F49&lt;&gt;""),((F49-E49)/30),"")</f>
        <v>21.233333333333334</v>
      </c>
      <c r="H49" s="115" t="s">
        <v>2692</v>
      </c>
      <c r="I49" s="112" t="s">
        <v>516</v>
      </c>
      <c r="J49" s="112" t="s">
        <v>627</v>
      </c>
      <c r="K49" s="119">
        <v>745901112</v>
      </c>
      <c r="L49" s="113" t="s">
        <v>1148</v>
      </c>
      <c r="M49" s="114">
        <v>1</v>
      </c>
      <c r="N49" s="113" t="s">
        <v>27</v>
      </c>
      <c r="O49" s="113" t="s">
        <v>1148</v>
      </c>
      <c r="P49" s="78"/>
    </row>
    <row r="50" spans="1:16" s="6" customFormat="1" ht="24.75" customHeight="1" x14ac:dyDescent="0.25">
      <c r="A50" s="139">
        <v>3</v>
      </c>
      <c r="B50" s="118" t="s">
        <v>2665</v>
      </c>
      <c r="C50" s="111" t="s">
        <v>31</v>
      </c>
      <c r="D50" s="117" t="s">
        <v>2679</v>
      </c>
      <c r="E50" s="141">
        <v>42675</v>
      </c>
      <c r="F50" s="141">
        <v>43312</v>
      </c>
      <c r="G50" s="156">
        <f t="shared" si="2"/>
        <v>21.233333333333334</v>
      </c>
      <c r="H50" s="115" t="s">
        <v>2692</v>
      </c>
      <c r="I50" s="112" t="s">
        <v>516</v>
      </c>
      <c r="J50" s="112" t="s">
        <v>564</v>
      </c>
      <c r="K50" s="119">
        <v>270507137</v>
      </c>
      <c r="L50" s="113" t="s">
        <v>1148</v>
      </c>
      <c r="M50" s="114">
        <v>1</v>
      </c>
      <c r="N50" s="113" t="s">
        <v>27</v>
      </c>
      <c r="O50" s="113" t="s">
        <v>1148</v>
      </c>
      <c r="P50" s="78"/>
    </row>
    <row r="51" spans="1:16" s="6" customFormat="1" ht="24.75" customHeight="1" outlineLevel="1" x14ac:dyDescent="0.25">
      <c r="A51" s="139">
        <v>4</v>
      </c>
      <c r="B51" s="118" t="s">
        <v>2665</v>
      </c>
      <c r="C51" s="111" t="s">
        <v>31</v>
      </c>
      <c r="D51" s="117" t="s">
        <v>2680</v>
      </c>
      <c r="E51" s="141">
        <v>42675</v>
      </c>
      <c r="F51" s="141">
        <v>43312</v>
      </c>
      <c r="G51" s="156">
        <f t="shared" ref="G51:G107" si="3">IF(AND(E51&lt;&gt;"",F51&lt;&gt;""),((F51-E51)/30),"")</f>
        <v>21.233333333333334</v>
      </c>
      <c r="H51" s="115" t="s">
        <v>2692</v>
      </c>
      <c r="I51" s="112" t="s">
        <v>516</v>
      </c>
      <c r="J51" s="112" t="s">
        <v>564</v>
      </c>
      <c r="K51" s="119">
        <v>474511226</v>
      </c>
      <c r="L51" s="113" t="s">
        <v>1148</v>
      </c>
      <c r="M51" s="114">
        <v>1</v>
      </c>
      <c r="N51" s="113" t="s">
        <v>27</v>
      </c>
      <c r="O51" s="113" t="s">
        <v>1148</v>
      </c>
      <c r="P51" s="78"/>
    </row>
    <row r="52" spans="1:16" s="7" customFormat="1" ht="24.75" customHeight="1" outlineLevel="1" x14ac:dyDescent="0.25">
      <c r="A52" s="140">
        <v>5</v>
      </c>
      <c r="B52" s="118" t="s">
        <v>2665</v>
      </c>
      <c r="C52" s="111" t="s">
        <v>31</v>
      </c>
      <c r="D52" s="117" t="s">
        <v>2681</v>
      </c>
      <c r="E52" s="141">
        <v>42675</v>
      </c>
      <c r="F52" s="141">
        <v>43312</v>
      </c>
      <c r="G52" s="156">
        <f t="shared" si="3"/>
        <v>21.233333333333334</v>
      </c>
      <c r="H52" s="115" t="s">
        <v>2692</v>
      </c>
      <c r="I52" s="112" t="s">
        <v>516</v>
      </c>
      <c r="J52" s="112" t="s">
        <v>627</v>
      </c>
      <c r="K52" s="119">
        <v>891605075</v>
      </c>
      <c r="L52" s="113" t="s">
        <v>1148</v>
      </c>
      <c r="M52" s="114">
        <v>1</v>
      </c>
      <c r="N52" s="113" t="s">
        <v>27</v>
      </c>
      <c r="O52" s="113" t="s">
        <v>1148</v>
      </c>
      <c r="P52" s="79"/>
    </row>
    <row r="53" spans="1:16" s="7" customFormat="1" ht="24.75" customHeight="1" outlineLevel="1" x14ac:dyDescent="0.25">
      <c r="A53" s="140">
        <v>6</v>
      </c>
      <c r="B53" s="118" t="s">
        <v>2665</v>
      </c>
      <c r="C53" s="111" t="s">
        <v>31</v>
      </c>
      <c r="D53" s="117" t="s">
        <v>2682</v>
      </c>
      <c r="E53" s="141">
        <v>42403</v>
      </c>
      <c r="F53" s="141">
        <v>42674</v>
      </c>
      <c r="G53" s="156">
        <f t="shared" si="3"/>
        <v>9.0333333333333332</v>
      </c>
      <c r="H53" s="115" t="s">
        <v>2692</v>
      </c>
      <c r="I53" s="112" t="s">
        <v>516</v>
      </c>
      <c r="J53" s="112" t="s">
        <v>552</v>
      </c>
      <c r="K53" s="119">
        <v>1790016674</v>
      </c>
      <c r="L53" s="113" t="s">
        <v>1148</v>
      </c>
      <c r="M53" s="114">
        <v>1</v>
      </c>
      <c r="N53" s="113" t="s">
        <v>27</v>
      </c>
      <c r="O53" s="113" t="s">
        <v>26</v>
      </c>
      <c r="P53" s="79"/>
    </row>
    <row r="54" spans="1:16" s="7" customFormat="1" ht="24.75" customHeight="1" outlineLevel="1" x14ac:dyDescent="0.25">
      <c r="A54" s="140">
        <v>7</v>
      </c>
      <c r="B54" s="118" t="s">
        <v>2665</v>
      </c>
      <c r="C54" s="111" t="s">
        <v>31</v>
      </c>
      <c r="D54" s="117" t="s">
        <v>2683</v>
      </c>
      <c r="E54" s="141">
        <v>42403</v>
      </c>
      <c r="F54" s="141">
        <v>42674</v>
      </c>
      <c r="G54" s="156">
        <f t="shared" si="3"/>
        <v>9.0333333333333332</v>
      </c>
      <c r="H54" s="115" t="s">
        <v>2692</v>
      </c>
      <c r="I54" s="112" t="s">
        <v>516</v>
      </c>
      <c r="J54" s="112" t="s">
        <v>598</v>
      </c>
      <c r="K54" s="119">
        <v>1006374023</v>
      </c>
      <c r="L54" s="113" t="s">
        <v>1148</v>
      </c>
      <c r="M54" s="114">
        <v>1</v>
      </c>
      <c r="N54" s="113" t="s">
        <v>1151</v>
      </c>
      <c r="O54" s="113" t="s">
        <v>26</v>
      </c>
      <c r="P54" s="79"/>
    </row>
    <row r="55" spans="1:16" s="7" customFormat="1" ht="24.75" customHeight="1" outlineLevel="1" x14ac:dyDescent="0.25">
      <c r="A55" s="140">
        <v>8</v>
      </c>
      <c r="B55" s="118" t="s">
        <v>2665</v>
      </c>
      <c r="C55" s="111" t="s">
        <v>31</v>
      </c>
      <c r="D55" s="117" t="s">
        <v>2684</v>
      </c>
      <c r="E55" s="141">
        <v>42403</v>
      </c>
      <c r="F55" s="141">
        <v>42674</v>
      </c>
      <c r="G55" s="156">
        <f t="shared" si="3"/>
        <v>9.0333333333333332</v>
      </c>
      <c r="H55" s="115" t="s">
        <v>2692</v>
      </c>
      <c r="I55" s="112" t="s">
        <v>516</v>
      </c>
      <c r="J55" s="112" t="s">
        <v>530</v>
      </c>
      <c r="K55" s="119">
        <v>672435540</v>
      </c>
      <c r="L55" s="113" t="s">
        <v>1148</v>
      </c>
      <c r="M55" s="114">
        <v>1</v>
      </c>
      <c r="N55" s="113" t="s">
        <v>27</v>
      </c>
      <c r="O55" s="113" t="s">
        <v>26</v>
      </c>
      <c r="P55" s="79"/>
    </row>
    <row r="56" spans="1:16" s="7" customFormat="1" ht="24.75" customHeight="1" outlineLevel="1" x14ac:dyDescent="0.25">
      <c r="A56" s="140">
        <v>9</v>
      </c>
      <c r="B56" s="118" t="s">
        <v>2665</v>
      </c>
      <c r="C56" s="111" t="s">
        <v>31</v>
      </c>
      <c r="D56" s="117" t="s">
        <v>2685</v>
      </c>
      <c r="E56" s="141">
        <v>42403</v>
      </c>
      <c r="F56" s="141">
        <v>42674</v>
      </c>
      <c r="G56" s="156">
        <f t="shared" si="3"/>
        <v>9.0333333333333332</v>
      </c>
      <c r="H56" s="115" t="s">
        <v>2692</v>
      </c>
      <c r="I56" s="112" t="s">
        <v>516</v>
      </c>
      <c r="J56" s="112" t="s">
        <v>616</v>
      </c>
      <c r="K56" s="119">
        <v>446659569</v>
      </c>
      <c r="L56" s="113" t="s">
        <v>1148</v>
      </c>
      <c r="M56" s="114">
        <v>1</v>
      </c>
      <c r="N56" s="113" t="s">
        <v>27</v>
      </c>
      <c r="O56" s="113" t="s">
        <v>26</v>
      </c>
      <c r="P56" s="79"/>
    </row>
    <row r="57" spans="1:16" s="7" customFormat="1" ht="24.75" customHeight="1" outlineLevel="1" x14ac:dyDescent="0.25">
      <c r="A57" s="140">
        <v>10</v>
      </c>
      <c r="B57" s="118" t="s">
        <v>2665</v>
      </c>
      <c r="C57" s="65" t="s">
        <v>31</v>
      </c>
      <c r="D57" s="117" t="s">
        <v>2686</v>
      </c>
      <c r="E57" s="141">
        <v>42403</v>
      </c>
      <c r="F57" s="141">
        <v>42674</v>
      </c>
      <c r="G57" s="156">
        <f t="shared" si="3"/>
        <v>9.0333333333333332</v>
      </c>
      <c r="H57" s="115" t="s">
        <v>2692</v>
      </c>
      <c r="I57" s="63" t="s">
        <v>516</v>
      </c>
      <c r="J57" s="63" t="s">
        <v>530</v>
      </c>
      <c r="K57" s="119">
        <v>448458381</v>
      </c>
      <c r="L57" s="65" t="s">
        <v>1148</v>
      </c>
      <c r="M57" s="114">
        <v>1</v>
      </c>
      <c r="N57" s="65" t="s">
        <v>27</v>
      </c>
      <c r="O57" s="65" t="s">
        <v>26</v>
      </c>
      <c r="P57" s="79"/>
    </row>
    <row r="58" spans="1:16" s="7" customFormat="1" ht="24.75" customHeight="1" outlineLevel="1" x14ac:dyDescent="0.25">
      <c r="A58" s="140">
        <v>11</v>
      </c>
      <c r="B58" s="118" t="s">
        <v>2665</v>
      </c>
      <c r="C58" s="65" t="s">
        <v>31</v>
      </c>
      <c r="D58" s="117" t="s">
        <v>2687</v>
      </c>
      <c r="E58" s="141">
        <v>42403</v>
      </c>
      <c r="F58" s="141">
        <v>42674</v>
      </c>
      <c r="G58" s="156">
        <f t="shared" si="3"/>
        <v>9.0333333333333332</v>
      </c>
      <c r="H58" s="115" t="s">
        <v>2692</v>
      </c>
      <c r="I58" s="63" t="s">
        <v>516</v>
      </c>
      <c r="J58" s="63" t="s">
        <v>530</v>
      </c>
      <c r="K58" s="119">
        <v>335077172</v>
      </c>
      <c r="L58" s="65" t="s">
        <v>1148</v>
      </c>
      <c r="M58" s="114">
        <v>1</v>
      </c>
      <c r="N58" s="65" t="s">
        <v>27</v>
      </c>
      <c r="O58" s="65" t="s">
        <v>1148</v>
      </c>
      <c r="P58" s="79"/>
    </row>
    <row r="59" spans="1:16" s="7" customFormat="1" ht="24.75" customHeight="1" outlineLevel="1" x14ac:dyDescent="0.25">
      <c r="A59" s="140">
        <v>12</v>
      </c>
      <c r="B59" s="118" t="s">
        <v>2665</v>
      </c>
      <c r="C59" s="65" t="s">
        <v>31</v>
      </c>
      <c r="D59" s="117" t="s">
        <v>2688</v>
      </c>
      <c r="E59" s="141">
        <v>42403</v>
      </c>
      <c r="F59" s="141">
        <v>42582</v>
      </c>
      <c r="G59" s="156">
        <f t="shared" si="3"/>
        <v>5.9666666666666668</v>
      </c>
      <c r="H59" s="115" t="s">
        <v>2692</v>
      </c>
      <c r="I59" s="63" t="s">
        <v>516</v>
      </c>
      <c r="J59" s="63" t="s">
        <v>552</v>
      </c>
      <c r="K59" s="119">
        <v>271283637</v>
      </c>
      <c r="L59" s="65" t="s">
        <v>1148</v>
      </c>
      <c r="M59" s="114">
        <v>1</v>
      </c>
      <c r="N59" s="65" t="s">
        <v>27</v>
      </c>
      <c r="O59" s="65" t="s">
        <v>1148</v>
      </c>
      <c r="P59" s="79"/>
    </row>
    <row r="60" spans="1:16" s="7" customFormat="1" ht="24.75" customHeight="1" outlineLevel="1" x14ac:dyDescent="0.25">
      <c r="A60" s="140">
        <v>13</v>
      </c>
      <c r="B60" s="118" t="s">
        <v>2665</v>
      </c>
      <c r="C60" s="65" t="s">
        <v>31</v>
      </c>
      <c r="D60" s="117" t="s">
        <v>2689</v>
      </c>
      <c r="E60" s="141">
        <v>42583</v>
      </c>
      <c r="F60" s="141">
        <v>42674</v>
      </c>
      <c r="G60" s="156">
        <f t="shared" si="3"/>
        <v>3.0333333333333332</v>
      </c>
      <c r="H60" s="115" t="s">
        <v>2692</v>
      </c>
      <c r="I60" s="63" t="s">
        <v>516</v>
      </c>
      <c r="J60" s="63" t="s">
        <v>552</v>
      </c>
      <c r="K60" s="119">
        <v>183930582</v>
      </c>
      <c r="L60" s="65" t="s">
        <v>1148</v>
      </c>
      <c r="M60" s="114">
        <v>1</v>
      </c>
      <c r="N60" s="65" t="s">
        <v>27</v>
      </c>
      <c r="O60" s="65" t="s">
        <v>1148</v>
      </c>
      <c r="P60" s="79"/>
    </row>
    <row r="61" spans="1:16" s="7" customFormat="1" ht="24.75" customHeight="1" outlineLevel="1" x14ac:dyDescent="0.25">
      <c r="A61" s="140">
        <v>14</v>
      </c>
      <c r="B61" s="118" t="s">
        <v>2665</v>
      </c>
      <c r="C61" s="65" t="s">
        <v>31</v>
      </c>
      <c r="D61" s="117" t="s">
        <v>2690</v>
      </c>
      <c r="E61" s="141">
        <v>42403</v>
      </c>
      <c r="F61" s="141">
        <v>42674</v>
      </c>
      <c r="G61" s="156">
        <f t="shared" si="3"/>
        <v>9.0333333333333332</v>
      </c>
      <c r="H61" s="115" t="s">
        <v>2692</v>
      </c>
      <c r="I61" s="63" t="s">
        <v>516</v>
      </c>
      <c r="J61" s="63" t="s">
        <v>577</v>
      </c>
      <c r="K61" s="119">
        <v>53757517</v>
      </c>
      <c r="L61" s="65" t="s">
        <v>1148</v>
      </c>
      <c r="M61" s="114">
        <v>1</v>
      </c>
      <c r="N61" s="65" t="s">
        <v>27</v>
      </c>
      <c r="O61" s="65" t="s">
        <v>1148</v>
      </c>
      <c r="P61" s="79"/>
    </row>
    <row r="62" spans="1:16" s="7" customFormat="1" ht="24.75" customHeight="1" outlineLevel="1" x14ac:dyDescent="0.25">
      <c r="A62" s="140">
        <v>15</v>
      </c>
      <c r="B62" s="118" t="s">
        <v>2665</v>
      </c>
      <c r="C62" s="65" t="s">
        <v>31</v>
      </c>
      <c r="D62" s="117" t="s">
        <v>2691</v>
      </c>
      <c r="E62" s="141">
        <v>42583</v>
      </c>
      <c r="F62" s="141">
        <v>42674</v>
      </c>
      <c r="G62" s="156">
        <f t="shared" si="3"/>
        <v>3.0333333333333332</v>
      </c>
      <c r="H62" s="115" t="s">
        <v>2692</v>
      </c>
      <c r="I62" s="63" t="s">
        <v>516</v>
      </c>
      <c r="J62" s="63" t="s">
        <v>564</v>
      </c>
      <c r="K62" s="119">
        <v>18875850</v>
      </c>
      <c r="L62" s="65" t="s">
        <v>1148</v>
      </c>
      <c r="M62" s="114">
        <v>1</v>
      </c>
      <c r="N62" s="65" t="s">
        <v>27</v>
      </c>
      <c r="O62" s="65" t="s">
        <v>1148</v>
      </c>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2693</v>
      </c>
      <c r="E114" s="141">
        <v>43879</v>
      </c>
      <c r="F114" s="141">
        <v>44196</v>
      </c>
      <c r="G114" s="156">
        <f>IF(AND(E114&lt;&gt;"",F114&lt;&gt;""),((F114-E114)/30),"")</f>
        <v>10.566666666666666</v>
      </c>
      <c r="H114" s="118" t="s">
        <v>2694</v>
      </c>
      <c r="I114" s="117" t="s">
        <v>1156</v>
      </c>
      <c r="J114" s="117" t="s">
        <v>1153</v>
      </c>
      <c r="K114" s="119">
        <v>568872934</v>
      </c>
      <c r="L114" s="100">
        <f>+IF(AND(K114&gt;0,O114="Ejecución"),(K114/877802)*Tabla28[[#This Row],[% participación]],IF(AND(K114&gt;0,O114&lt;&gt;"Ejecución"),"-",""))</f>
        <v>648.06520604874447</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26</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0.02</v>
      </c>
      <c r="G179" s="161">
        <f>IF(F179&gt;0,SUM(E179+F179),"")</f>
        <v>0.04</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54351582.399999999</v>
      </c>
      <c r="F185" s="92"/>
      <c r="G185" s="93"/>
      <c r="H185" s="88"/>
      <c r="I185" s="90" t="s">
        <v>2627</v>
      </c>
      <c r="J185" s="162">
        <f>+SUM(M179:M183)</f>
        <v>0.02</v>
      </c>
      <c r="K185" s="198" t="s">
        <v>2628</v>
      </c>
      <c r="L185" s="198"/>
      <c r="M185" s="94">
        <f>+J185*(SUM(K20:K35))</f>
        <v>27175791.199999999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41823</v>
      </c>
      <c r="D193" s="5"/>
      <c r="E193" s="122">
        <v>1434</v>
      </c>
      <c r="F193" s="5"/>
      <c r="G193" s="5"/>
      <c r="H193" s="143" t="s">
        <v>2695</v>
      </c>
      <c r="J193" s="5"/>
      <c r="K193" s="123">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2697</v>
      </c>
      <c r="J211" s="27" t="s">
        <v>2622</v>
      </c>
      <c r="K211" s="144" t="s">
        <v>2697</v>
      </c>
      <c r="L211" s="21"/>
      <c r="M211" s="21"/>
      <c r="N211" s="21"/>
      <c r="O211" s="8"/>
    </row>
    <row r="212" spans="1:15" x14ac:dyDescent="0.25">
      <c r="A212" s="9"/>
      <c r="B212" s="27" t="s">
        <v>2619</v>
      </c>
      <c r="C212" s="143" t="s">
        <v>2696</v>
      </c>
      <c r="D212" s="21"/>
      <c r="G212" s="27" t="s">
        <v>2621</v>
      </c>
      <c r="H212" s="144" t="s">
        <v>2698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