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D9481380-59D5-4D8B-A62C-746906362EB3}"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<sst xmlns="http://schemas.openxmlformats.org/spreadsheetml/2006/main" count="4718" uniqueCount="2736">
  <si>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</si>
  <si>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</si>
  <si>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</si>
  <si>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</si>
  <si>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</si>
  <si>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</si>
  <si>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</si>
  <si>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</si>
  <si>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</si>
  <si>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</si>
  <si>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</si>
  <si>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</si>
  <si>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</si>
  <si>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</si>
  <si>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</si>
  <si>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</si>
  <si>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</si>
  <si>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</si>
  <si>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</si>
  <si>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</si>
  <si>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</si>
  <si>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</si>
  <si>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</si>
  <si>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</si>
  <si>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</si>
  <si>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</si>
  <si>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</si>
  <si>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</si>
  <si>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</si>
  <si>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</si>
  <si>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</si>
  <si>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</si>
  <si>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</si>
  <si>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</si>
  <si>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</si>
  <si>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</si>
  <si>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</si>
  <si>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</si>
  <si>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</si>
  <si>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</si>
  <si>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</si>
  <si>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</si>
  <si>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</si>
  <si>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</si>
  <si>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</si>
  <si>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</si>
  <si>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</si>
  <si>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</si>
  <si>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</si>
  <si>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</si>
  <si>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</si>
  <si>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</si>
  <si>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</si>
  <si>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</si>
  <si>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</si>
  <si>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</si>
  <si>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</si>
  <si>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</si>
  <si>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</si>
  <si>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</si>
  <si>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</si>
  <si>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</si>
  <si>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</si>
  <si>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</si>
  <si>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</si>
  <si>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</si>
  <si>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</si>
  <si>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</si>
  <si>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</si>
  <si>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</si>
  <si>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</si>
  <si>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</si>
  <si>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</si>
  <si>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</si>
  <si>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</si>
  <si>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</si>
  <si>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</si>
  <si>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</si>
  <si>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</si>
  <si>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</si>
  <si>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</si>
  <si>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</si>
  <si>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</si>
  <si>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</si>
  <si>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</si>
  <si>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</si>
  <si>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</si>
  <si>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</si>
  <si>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</si>
  <si>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</si>
  <si>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</si>
  <si>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</si>
  <si>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</si>
  <si>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</si>
  <si>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</si>
  <si>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</si>
  <si>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</si>
  <si>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</si>
  <si>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</si>
  <si>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</si>
  <si>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</si>
  <si>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</si>
  <si>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</si>
  <si>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</si>
  <si>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</si>
  <si>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</si>
  <si>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</si>
  <si>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</si>
  <si>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</si>
  <si>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</si>
  <si>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</si>
  <si>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</si>
  <si>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</si>
  <si>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</si>
  <si>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</si>
  <si>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</si>
  <si>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</si>
  <si>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</si>
  <si>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</si>
  <si>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</si>
  <si>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</si>
  <si>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</si>
  <si>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</si>
  <si>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</si>
  <si>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</si>
  <si>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</si>
  <si>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</si>
  <si>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</si>
  <si>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</si>
  <si>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</si>
  <si>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</si>
  <si>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</si>
  <si>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</si>
  <si>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</si>
  <si>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</si>
  <si>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</si>
  <si>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</si>
  <si>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</si>
  <si>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</si>
  <si>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</si>
  <si>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</si>
  <si>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</si>
  <si>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</si>
  <si>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</si>
  <si>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</si>
  <si>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</si>
  <si>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</si>
  <si>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</si>
  <si>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</si>
  <si>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</si>
  <si>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</si>
  <si>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</si>
  <si>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</si>
  <si>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</si>
  <si>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</si>
  <si>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</si>
  <si>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</si>
  <si>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</si>
  <si>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</si>
  <si>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</si>
  <si>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</si>
  <si>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</si>
  <si>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</si>
  <si>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</si>
  <si>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</si>
  <si>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</si>
  <si>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</si>
  <si>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</si>
  <si>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</si>
  <si>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</si>
  <si>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</si>
  <si>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</si>
  <si>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</si>
  <si>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</si>
  <si>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</si>
  <si>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</si>
  <si>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</si>
  <si>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</si>
  <si>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</si>
  <si>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</si>
  <si>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</si>
  <si>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</si>
  <si>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</si>
  <si>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</si>
  <si>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</si>
  <si>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</si>
  <si>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</si>
  <si>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</si>
  <si>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</si>
  <si>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</si>
  <si>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</si>
  <si>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</si>
  <si>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</si>
  <si>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</si>
  <si>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</si>
  <si>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</si>
  <si>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</si>
  <si>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</si>
  <si>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</si>
  <si>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</si>
  <si>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</si>
  <si>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</si>
  <si>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</si>
  <si>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</si>
  <si>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</si>
  <si>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</si>
  <si>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</si>
  <si>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</si>
  <si>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</si>
  <si>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</si>
  <si>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</si>
  <si>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</si>
  <si>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</si>
  <si>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</si>
  <si>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</si>
  <si>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</si>
  <si>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</si>
  <si>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</si>
  <si>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</si>
  <si>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</si>
  <si>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</si>
  <si>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</si>
  <si>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</si>
  <si>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</si>
  <si>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</si>
  <si>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</si>
  <si>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</si>
  <si>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</si>
  <si>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</si>
  <si>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</si>
  <si>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</si>
  <si>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</si>
  <si>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</si>
  <si>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</si>
  <si>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</si>
  <si>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</si>
  <si>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</si>
  <si>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</si>
  <si>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</si>
  <si>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</si>
  <si>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</si>
  <si>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</si>
  <si>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</si>
  <si>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</si>
  <si>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</si>
  <si>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</si>
  <si>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</si>
  <si>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</si>
  <si>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</si>
  <si>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</si>
  <si>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</si>
  <si>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</si>
  <si>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</si>
  <si>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</si>
  <si>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</si>
  <si>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</si>
  <si>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</si>
  <si>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</si>
  <si>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</si>
  <si>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</si>
  <si>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</si>
  <si>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</si>
  <si>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</si>
  <si>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</si>
  <si>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</si>
  <si>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</si>
  <si>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</si>
  <si>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</si>
  <si>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</si>
  <si>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</si>
  <si>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</si>
  <si>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</si>
  <si>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</si>
  <si>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</si>
  <si>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</si>
  <si>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</si>
  <si>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</si>
  <si>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</si>
  <si>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</si>
  <si>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</si>
  <si>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</si>
  <si>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</si>
  <si>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</si>
  <si>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</si>
  <si>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</si>
  <si>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</si>
  <si>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</si>
  <si>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</si>
  <si>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</si>
  <si>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</si>
  <si>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</si>
  <si>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</si>
  <si>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</si>
  <si>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</si>
  <si>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</si>
  <si>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</si>
  <si>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</si>
  <si>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</si>
  <si>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</si>
  <si>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</si>
  <si>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</si>
  <si>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</si>
  <si>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</si>
  <si>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</si>
  <si>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</si>
  <si>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</si>
  <si>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</si>
  <si>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</si>
  <si>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</si>
  <si>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</si>
  <si>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</si>
  <si>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</si>
  <si>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</si>
  <si>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</si>
  <si>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</si>
  <si>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</si>
  <si>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</si>
  <si>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</si>
  <si>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</si>
  <si>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</si>
  <si>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</si>
  <si>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</si>
  <si>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</si>
  <si>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</si>
  <si>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</si>
  <si>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</si>
  <si>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</si>
  <si>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</si>
  <si>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</si>
  <si>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</si>
  <si>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</si>
  <si>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</si>
  <si>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</si>
  <si>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</si>
  <si>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</si>
  <si>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</si>
  <si>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</si>
  <si>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</si>
  <si>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</si>
  <si>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</si>
  <si>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</si>
  <si>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</si>
  <si>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</si>
  <si>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</si>
  <si>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</si>
  <si>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</si>
  <si>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</si>
  <si>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</si>
  <si>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</si>
  <si>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</si>
  <si>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</si>
  <si>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</si>
  <si>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</si>
  <si>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</si>
  <si>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</si>
  <si>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</si>
  <si>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</si>
  <si>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</si>
  <si>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</si>
  <si>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</si>
  <si>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</si>
  <si>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</si>
  <si>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</si>
  <si>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</si>
  <si>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</si>
  <si>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</si>
  <si>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</si>
  <si>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</si>
  <si>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</si>
  <si>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</si>
  <si>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</si>
  <si>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</si>
  <si>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</si>
  <si>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</si>
  <si>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</si>
  <si>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</si>
  <si>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</si>
  <si>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</si>
  <si>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</si>
  <si>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</si>
  <si>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</si>
  <si>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</si>
  <si>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</si>
  <si>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</si>
  <si>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</si>
  <si>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</si>
  <si>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</si>
  <si>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</si>
  <si>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</si>
  <si>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</si>
  <si>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</si>
  <si>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</si>
  <si>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</si>
  <si>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</si>
  <si>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</si>
  <si>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</si>
  <si>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</si>
  <si>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</si>
  <si>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</si>
  <si>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</si>
  <si>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</si>
  <si>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</si>
  <si>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</si>
  <si>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</si>
  <si>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</si>
  <si>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</si>
  <si>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</si>
  <si>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</si>
  <si>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</si>
  <si>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</si>
  <si>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</si>
  <si>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</si>
  <si>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</si>
  <si>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</si>
  <si>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</si>
  <si>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</si>
  <si>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</si>
  <si>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</si>
  <si>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</si>
  <si>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</si>
  <si>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</si>
  <si>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</si>
  <si>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</si>
  <si>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</si>
  <si>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</si>
  <si>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</si>
  <si>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</si>
  <si>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</si>
  <si>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</si>
  <si>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</si>
  <si>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</si>
  <si>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</si>
  <si>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</si>
  <si>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</si>
  <si>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</si>
  <si>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</si>
  <si>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</si>
  <si>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</si>
  <si>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</si>
  <si>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</si>
  <si>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</si>
  <si>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</si>
  <si>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</si>
  <si>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</si>
  <si>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</si>
  <si>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</si>
  <si>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</si>
  <si>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</si>
  <si>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</si>
  <si>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</si>
  <si>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</si>
  <si>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</si>
  <si>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</si>
  <si>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</si>
  <si>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</si>
  <si>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</si>
  <si>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</si>
  <si>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</si>
  <si>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</si>
  <si>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</si>
  <si>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</si>
  <si>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</si>
  <si>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</si>
  <si>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</si>
  <si>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</si>
  <si>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</si>
  <si>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</si>
  <si>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</si>
  <si>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</si>
  <si>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</si>
  <si>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</si>
  <si>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</si>
  <si>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</si>
  <si>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</si>
  <si>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</si>
  <si>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</si>
  <si>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</si>
  <si>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</si>
  <si>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</si>
  <si>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</si>
  <si>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</si>
  <si>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</si>
  <si>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</si>
  <si>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</si>
  <si>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</si>
  <si>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</si>
  <si>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</si>
  <si>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</si>
  <si>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</si>
  <si>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</si>
  <si>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</si>
  <si>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</si>
  <si>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</si>
  <si>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</si>
  <si>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</si>
  <si>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</si>
  <si>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</si>
  <si>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</si>
  <si>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</si>
  <si>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</si>
  <si>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</si>
  <si>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</si>
  <si>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</si>
  <si>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</si>
  <si>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</si>
  <si>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</si>
  <si>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</si>
  <si>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</si>
  <si>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</si>
  <si>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</si>
  <si>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</si>
  <si>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</si>
  <si>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</si>
  <si>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</si>
  <si>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</si>
  <si>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</si>
  <si>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</si>
  <si>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</si>
  <si>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</si>
  <si>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</si>
  <si>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</si>
  <si>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</si>
  <si>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</si>
  <si>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</si>
  <si>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</si>
  <si>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</si>
  <si>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</si>
  <si>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</si>
  <si>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</si>
  <si>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</si>
  <si>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</si>
  <si>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</si>
  <si>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</si>
  <si>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</si>
  <si>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</si>
  <si>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</si>
  <si>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</si>
  <si>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</si>
  <si>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</si>
  <si>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</si>
  <si>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</si>
  <si>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</si>
  <si>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</si>
  <si>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</si>
  <si>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</si>
  <si>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</si>
  <si>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</si>
  <si>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</si>
  <si>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</si>
  <si>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</si>
  <si>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</si>
  <si>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</si>
  <si>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</si>
  <si>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</si>
  <si>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</si>
  <si>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</si>
  <si>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</si>
  <si>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</si>
  <si>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</si>
  <si>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</si>
  <si>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</si>
  <si>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</si>
  <si>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</si>
  <si>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</si>
  <si>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</si>
  <si>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</si>
  <si>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</si>
  <si>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</si>
  <si>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</si>
  <si>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</si>
  <si>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</si>
  <si>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</si>
  <si>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</si>
  <si>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</si>
  <si>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</si>
  <si>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</si>
  <si>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</si>
  <si>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</si>
  <si>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</si>
  <si>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</si>
  <si>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</si>
  <si>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</si>
  <si>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</si>
  <si>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</si>
  <si>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</si>
  <si>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</si>
  <si>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</si>
  <si>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</si>
  <si>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</si>
  <si>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</si>
  <si>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</si>
  <si>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</si>
  <si>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</si>
  <si>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</si>
  <si>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</si>
  <si>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</si>
  <si>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</si>
  <si>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</si>
  <si>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</si>
  <si>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</si>
  <si>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</si>
  <si>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</si>
  <si>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</si>
  <si>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</si>
  <si>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</si>
  <si>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</si>
  <si>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</si>
  <si>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</si>
  <si>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</si>
  <si>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</si>
  <si>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</si>
  <si>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</si>
  <si>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</si>
  <si>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</si>
  <si>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</si>
  <si>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</si>
  <si>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</si>
  <si>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</si>
  <si>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</si>
  <si>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</si>
  <si>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</si>
  <si>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</si>
  <si>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</si>
  <si>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</si>
  <si>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</si>
  <si>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</si>
  <si>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</si>
  <si>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</si>
  <si>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</si>
  <si>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</si>
  <si>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</si>
  <si>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</si>
  <si>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</si>
  <si>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</si>
  <si>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</si>
  <si>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</si>
  <si>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</si>
  <si>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</si>
  <si>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</si>
  <si>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</si>
  <si>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</si>
  <si>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</si>
  <si>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</si>
  <si>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</si>
  <si>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</si>
  <si>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</si>
  <si>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</si>
  <si>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</si>
  <si>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</si>
  <si>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</si>
  <si>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</si>
  <si>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</si>
  <si>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</si>
  <si>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</si>
  <si>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</si>
  <si>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</si>
  <si>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</si>
  <si>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</si>
  <si>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</si>
  <si>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</si>
  <si>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</si>
  <si>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</si>
  <si>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</si>
  <si>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</si>
  <si>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</si>
  <si>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</si>
  <si>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</si>
  <si>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</si>
  <si>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</si>
  <si>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</si>
  <si>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</si>
  <si>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</si>
  <si>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</si>
  <si>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</si>
  <si>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</si>
  <si>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</si>
  <si>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</si>
  <si>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</si>
  <si>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</si>
  <si>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</si>
  <si>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</si>
  <si>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</si>
  <si>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</si>
  <si>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</si>
  <si>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</si>
  <si>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</si>
  <si>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</si>
  <si>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</si>
  <si>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</si>
  <si>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</si>
  <si>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</si>
  <si>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</si>
  <si>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</si>
  <si>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</si>
  <si>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</si>
  <si>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</si>
  <si>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</si>
  <si>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</si>
  <si>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</si>
  <si>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</si>
  <si>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</si>
  <si>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</si>
  <si>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</si>
  <si>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</si>
  <si>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</si>
  <si>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</si>
  <si>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</si>
  <si>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</si>
  <si>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</si>
  <si>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</si>
  <si>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</si>
  <si>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</si>
  <si>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</si>
  <si>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</si>
  <si>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</si>
  <si>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</si>
  <si>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</si>
  <si>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</si>
  <si>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</si>
  <si>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</si>
  <si>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</si>
  <si>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</si>
  <si>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</si>
  <si>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</si>
  <si>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</si>
  <si>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</si>
  <si>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</si>
  <si>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</si>
  <si>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</si>
  <si>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</si>
  <si>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</si>
  <si>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</si>
  <si>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</si>
  <si>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</si>
  <si>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</si>
  <si>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</si>
  <si>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</si>
  <si>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</si>
  <si>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</si>
  <si>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</si>
  <si>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</si>
  <si>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</si>
  <si>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</si>
  <si>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</si>
  <si>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</si>
  <si>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</si>
  <si>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</si>
  <si>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</si>
  <si>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</si>
  <si>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</si>
  <si>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</si>
  <si>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</si>
  <si>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</si>
  <si>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</si>
  <si>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</si>
  <si>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</si>
  <si>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</si>
  <si>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</si>
  <si>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</si>
  <si>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</si>
  <si>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</si>
  <si>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</si>
  <si>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</si>
  <si>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</si>
  <si>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</si>
  <si>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</si>
  <si>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</si>
  <si>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</si>
  <si>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</si>
  <si>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</si>
  <si>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</si>
  <si>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</si>
  <si>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</si>
  <si>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</si>
  <si>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</si>
  <si>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</si>
  <si>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</si>
  <si>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</si>
  <si>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</si>
  <si>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</si>
  <si>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</si>
  <si>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</si>
  <si>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</si>
  <si>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</si>
  <si>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</si>
  <si>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</si>
  <si>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</si>
  <si>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</si>
  <si>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</si>
  <si>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</si>
  <si>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</si>
  <si>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</si>
  <si>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</si>
  <si>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</si>
  <si>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</si>
  <si>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</si>
  <si>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</si>
  <si>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</si>
  <si>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</si>
  <si>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</si>
  <si>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</si>
  <si>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</si>
  <si>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</si>
  <si>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</si>
  <si>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</si>
  <si>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</si>
  <si>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</si>
  <si>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</si>
  <si>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</si>
  <si>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</si>
  <si>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</si>
  <si>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</si>
  <si>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</si>
  <si>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</si>
  <si>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</si>
  <si>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</si>
  <si>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</si>
  <si>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</si>
  <si>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</si>
  <si>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</si>
  <si>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</si>
  <si>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</si>
  <si>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</si>
  <si>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</si>
  <si>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</si>
  <si>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</si>
  <si>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</si>
  <si>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</si>
  <si>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</si>
  <si>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</si>
  <si>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</si>
  <si>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</si>
  <si>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</si>
  <si>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</si>
  <si>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</si>
  <si>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</si>
  <si>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</si>
  <si>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</si>
  <si>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</si>
  <si>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</si>
  <si>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</si>
  <si>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</si>
  <si>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</si>
  <si>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</si>
  <si>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</si>
  <si>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</si>
  <si>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</si>
  <si>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</si>
  <si>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</si>
  <si>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</si>
  <si>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</si>
  <si>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</si>
  <si>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</si>
  <si>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</si>
  <si>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</si>
  <si>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</si>
  <si>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</si>
  <si>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</si>
  <si>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</si>
  <si>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</si>
  <si>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</si>
  <si>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</si>
  <si>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</si>
  <si>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</si>
  <si>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</si>
  <si>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</si>
  <si>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</si>
  <si>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</si>
  <si>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</si>
  <si>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</si>
  <si>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</si>
  <si>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</si>
  <si>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</si>
  <si>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</si>
  <si>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</si>
  <si>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</si>
  <si>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</si>
  <si>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</si>
  <si>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</si>
  <si>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</si>
  <si>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</si>
  <si>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</si>
  <si>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</si>
  <si>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</si>
  <si>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</si>
  <si>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</si>
  <si>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</si>
  <si>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</si>
  <si>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</si>
  <si>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</si>
  <si>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</si>
  <si>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</si>
  <si>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</si>
  <si>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</si>
  <si>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</si>
  <si>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</si>
  <si>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</si>
  <si>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</si>
  <si>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</si>
  <si>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</si>
  <si>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</si>
  <si>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</si>
  <si>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</si>
  <si>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</si>
  <si>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</si>
  <si>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</si>
  <si>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</si>
  <si>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</si>
  <si>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</si>
  <si>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</si>
  <si>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</si>
  <si>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</si>
  <si>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</si>
  <si>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</si>
  <si>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</si>
  <si>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</si>
  <si>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</si>
  <si>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</si>
  <si>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</si>
  <si>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</si>
  <si>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</si>
  <si>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</si>
  <si>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</si>
  <si>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</si>
  <si>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</si>
  <si>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</si>
  <si>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</si>
  <si>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</si>
  <si>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</si>
  <si>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</si>
  <si>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</si>
  <si>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</si>
  <si>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</si>
  <si>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</si>
  <si>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</si>
  <si>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</si>
  <si>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</si>
  <si>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</si>
  <si>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</si>
  <si>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</si>
  <si>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</si>
  <si>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</si>
  <si>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</si>
  <si>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</si>
  <si>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</si>
  <si>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</si>
  <si>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</si>
  <si>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</si>
  <si>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</si>
  <si>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</si>
  <si>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</si>
  <si>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</si>
  <si>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</si>
  <si>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</si>
  <si>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</si>
  <si>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</si>
  <si>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</si>
  <si>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</si>
  <si>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</si>
  <si>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</si>
  <si>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</si>
  <si>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</si>
  <si>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</si>
  <si>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</si>
  <si>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</si>
  <si>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</si>
  <si>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</si>
  <si>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</si>
  <si>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</si>
  <si>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</si>
  <si>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</si>
  <si>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</si>
  <si>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</si>
  <si>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</si>
  <si>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</si>
  <si>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</si>
  <si>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</si>
  <si>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</si>
  <si>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</si>
  <si>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</si>
  <si>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</si>
  <si>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</si>
  <si>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</si>
  <si>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</si>
  <si>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</si>
  <si>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</si>
  <si>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</si>
  <si>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</si>
  <si>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</si>
  <si>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</si>
  <si>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</si>
  <si>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</si>
  <si>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</si>
  <si>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</si>
  <si>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</si>
  <si>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</si>
  <si>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</si>
  <si>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</si>
  <si>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</si>
  <si>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</si>
  <si>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</si>
  <si>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</si>
  <si>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</si>
  <si>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</si>
  <si>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</si>
  <si>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</si>
  <si>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</si>
  <si>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</si>
  <si>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</si>
  <si>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</si>
  <si>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</si>
  <si>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</si>
  <si>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</si>
  <si>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</si>
  <si>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</si>
  <si>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</si>
  <si>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</si>
  <si>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</si>
  <si>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</si>
  <si>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</si>
  <si>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</si>
  <si>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</si>
  <si>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</si>
  <si>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</si>
  <si>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</si>
  <si>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</si>
  <si>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</si>
  <si>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</si>
  <si>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</si>
  <si>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</si>
  <si>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</si>
  <si>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</si>
  <si>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</si>
  <si>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</si>
  <si>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</si>
  <si>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</si>
  <si>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</si>
  <si>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</si>
  <si>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</si>
  <si>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</si>
  <si>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</si>
  <si>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</si>
  <si>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</si>
  <si>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</si>
  <si>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</si>
  <si>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</si>
  <si>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</si>
  <si>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</si>
  <si>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</si>
  <si>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</si>
  <si>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</si>
  <si>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</si>
  <si>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</si>
  <si>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</si>
  <si>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</si>
  <si>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</si>
  <si>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</si>
  <si>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</si>
  <si>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</si>
  <si>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</si>
  <si>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</si>
  <si>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</si>
  <si>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</si>
  <si>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</si>
  <si>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</si>
  <si>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</si>
  <si>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</si>
  <si>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</si>
  <si>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</si>
  <si>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</si>
  <si>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</si>
  <si>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</si>
  <si>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</si>
  <si>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</si>
  <si>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</si>
  <si>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</si>
  <si>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</si>
  <si>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</si>
  <si>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</si>
  <si>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</si>
  <si>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</si>
  <si>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</si>
  <si>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</si>
  <si>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</si>
  <si>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</si>
  <si>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</si>
  <si>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</si>
  <si>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</si>
  <si>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</si>
  <si>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</si>
  <si>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</si>
  <si>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</si>
  <si>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</si>
  <si>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</si>
  <si>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</si>
  <si>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</si>
  <si>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</si>
  <si>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</si>
  <si>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</si>
  <si>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</si>
  <si>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</si>
  <si>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</si>
  <si>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</si>
  <si>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</si>
  <si>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</si>
  <si>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</si>
  <si>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</si>
  <si>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</si>
  <si>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</si>
  <si>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</si>
  <si>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</si>
  <si>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</si>
  <si>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</si>
  <si>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</si>
  <si>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</si>
  <si>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</si>
  <si>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</si>
  <si>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</si>
  <si>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</si>
  <si>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</si>
  <si>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</si>
  <si>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</si>
  <si>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</si>
  <si>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</si>
  <si>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</si>
  <si>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</si>
  <si>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</si>
  <si>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</si>
  <si>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</si>
  <si>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</si>
  <si>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</si>
  <si>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</si>
  <si>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</si>
  <si>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</si>
  <si>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</si>
  <si>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</si>
  <si>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</si>
  <si>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</si>
  <si>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</si>
  <si>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</si>
  <si>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</si>
  <si>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</si>
  <si>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</si>
  <si>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</si>
  <si>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</si>
  <si>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</si>
  <si>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</si>
  <si>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</si>
  <si>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</si>
  <si>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</si>
  <si>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</si>
  <si>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</si>
  <si>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</si>
  <si>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</si>
  <si>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</si>
  <si>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</si>
  <si>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</si>
  <si>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</si>
  <si>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</si>
  <si>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</si>
  <si>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</si>
  <si>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</si>
  <si>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</si>
  <si>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</si>
  <si>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</si>
  <si>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</si>
  <si>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</si>
  <si>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</si>
  <si>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</si>
  <si>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</si>
  <si>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</si>
  <si>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</si>
  <si>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</si>
  <si>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</si>
  <si>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</si>
  <si>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</si>
  <si>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</si>
  <si>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</si>
  <si>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</si>
  <si>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</si>
  <si>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</si>
  <si>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</si>
  <si>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</si>
  <si>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</si>
  <si>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</si>
  <si>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</si>
  <si>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</si>
  <si>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</si>
  <si>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</si>
  <si>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</si>
  <si>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</si>
  <si>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</si>
  <si>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</si>
  <si>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</si>
  <si>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</si>
  <si>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</si>
  <si>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</si>
  <si>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</si>
  <si>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</si>
  <si>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</si>
  <si>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</si>
  <si>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</si>
  <si>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</si>
  <si>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</si>
  <si>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</si>
  <si>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</si>
  <si>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</si>
  <si>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</si>
  <si>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</si>
  <si>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</si>
  <si>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</si>
  <si>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</si>
  <si>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</si>
  <si>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</si>
  <si>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</si>
  <si>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</si>
  <si>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</si>
  <si>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</si>
  <si>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</si>
  <si>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</si>
  <si>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</si>
  <si>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</si>
  <si>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</si>
  <si>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</si>
  <si>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</si>
  <si>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</si>
  <si>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</si>
  <si>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</si>
  <si>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</si>
  <si>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</si>
  <si>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</si>
  <si>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</si>
  <si>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</si>
  <si>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</si>
  <si>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</si>
  <si>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</si>
  <si>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</si>
  <si>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</si>
  <si>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</si>
  <si>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</si>
  <si>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</si>
  <si>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</si>
  <si>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</si>
  <si>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</si>
  <si>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</si>
  <si>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</si>
  <si>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</si>
  <si>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</si>
  <si>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</si>
  <si>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</si>
  <si>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</si>
  <si>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</si>
  <si>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</si>
  <si>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</si>
  <si>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</si>
  <si>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</si>
  <si>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</si>
  <si>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</si>
  <si>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</si>
  <si>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</si>
  <si>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</si>
  <si>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</si>
  <si>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</si>
  <si>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</si>
  <si>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</si>
  <si>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</si>
  <si>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</si>
  <si>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</si>
  <si>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</si>
  <si>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</si>
  <si>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</si>
  <si>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</si>
  <si>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</si>
  <si>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</si>
  <si>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</si>
  <si>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</si>
  <si>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</si>
  <si>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</si>
  <si>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</si>
  <si>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</si>
  <si>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</si>
  <si>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</si>
  <si>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</si>
  <si>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</si>
  <si>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</si>
  <si>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</si>
  <si>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</si>
  <si>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</si>
  <si>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</si>
  <si>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</si>
  <si>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</si>
  <si>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</si>
  <si>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</si>
  <si>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</si>
  <si>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</si>
  <si>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</si>
  <si>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</si>
  <si>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</si>
  <si>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</si>
  <si>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</si>
  <si>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</si>
  <si>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</si>
  <si>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</si>
  <si>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</si>
  <si>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</si>
  <si>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</si>
  <si>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</si>
  <si>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</si>
  <si>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</si>
  <si>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</si>
  <si>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</si>
  <si>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</si>
  <si>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</si>
  <si>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</si>
  <si>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</si>
  <si>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</si>
  <si>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</si>
  <si>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</si>
  <si>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</si>
  <si>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</si>
  <si>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</si>
  <si>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</si>
  <si>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</si>
  <si>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</si>
  <si>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</si>
  <si>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</si>
  <si>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</si>
  <si>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</si>
  <si>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</si>
  <si>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</si>
  <si>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</si>
  <si>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</si>
  <si>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</si>
  <si>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</si>
  <si>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</si>
  <si>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</si>
  <si>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</si>
  <si>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</si>
  <si>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</si>
  <si>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</si>
  <si>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</si>
  <si>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</si>
  <si>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</si>
  <si>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</si>
  <si>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</si>
  <si>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</si>
  <si>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</si>
  <si>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</si>
  <si>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</si>
  <si>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</si>
  <si>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</si>
  <si>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</si>
  <si>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</si>
  <si>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</si>
  <si>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</si>
  <si>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</si>
  <si>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</si>
  <si>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</si>
  <si>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</si>
  <si>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</si>
  <si>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</si>
  <si>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</si>
  <si>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</si>
  <si>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</si>
  <si>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</si>
  <si>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</si>
  <si>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</si>
  <si>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</si>
  <si>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</si>
  <si>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</si>
  <si>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</si>
  <si>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</si>
  <si>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</si>
  <si>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</si>
  <si>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</si>
  <si>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</si>
  <si>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</si>
  <si>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</si>
  <si>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</si>
  <si>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</si>
  <si>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</si>
  <si>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</si>
  <si>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</si>
  <si>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</si>
  <si>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</si>
  <si>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</si>
  <si>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</si>
  <si>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</si>
  <si>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</si>
  <si>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</si>
  <si>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</si>
  <si>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</si>
  <si>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</si>
  <si>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</si>
  <si>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</si>
  <si>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</si>
  <si>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</si>
  <si>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</si>
  <si>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</si>
  <si>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</si>
  <si>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</si>
  <si>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</si>
  <si>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</si>
  <si>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</si>
  <si>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</si>
  <si>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</si>
  <si>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</si>
  <si>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</si>
  <si>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</si>
  <si>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</si>
  <si>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</si>
  <si>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</si>
  <si>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</si>
  <si>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</si>
  <si>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</si>
  <si>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</si>
  <si>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</si>
  <si>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</si>
  <si>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</si>
  <si>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</si>
  <si>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</si>
  <si>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</si>
  <si>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</si>
  <si>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</si>
  <si>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</si>
  <si>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</si>
  <si>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</si>
  <si>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</si>
  <si>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</si>
  <si>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</si>
  <si>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</si>
  <si>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</si>
  <si>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</si>
  <si>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</si>
  <si>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</si>
  <si>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</si>
  <si>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</si>
  <si>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</si>
  <si>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</si>
  <si>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</si>
  <si>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</si>
  <si>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</si>
  <si>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</si>
  <si>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</si>
  <si>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</si>
  <si>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</si>
  <si>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</si>
  <si>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</si>
  <si>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</si>
  <si>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</si>
  <si>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</si>
  <si>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</si>
  <si>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</si>
  <si>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</si>
  <si>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</si>
  <si>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</si>
  <si>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</si>
  <si>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</si>
  <si>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</si>
  <si>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</si>
  <si>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</si>
  <si>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</si>
  <si>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</si>
  <si>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</si>
  <si>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</si>
  <si>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</si>
  <si>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</si>
  <si>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</si>
  <si>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</si>
  <si>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</si>
  <si>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</si>
  <si>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</si>
  <si>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</si>
  <si>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</si>
  <si>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</si>
  <si>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</si>
  <si>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</si>
  <si>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</si>
  <si>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</si>
  <si>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</si>
  <si>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</si>
  <si>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</si>
  <si>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</si>
  <si>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</si>
  <si>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</si>
  <si>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</si>
  <si>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</si>
  <si>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</si>
  <si>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</si>
  <si>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</si>
  <si>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</si>
  <si>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</si>
  <si>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</si>
  <si>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</si>
  <si>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</si>
  <si>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</si>
  <si>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</si>
  <si>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</si>
  <si>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</si>
  <si>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</si>
  <si>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</si>
  <si>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</si>
  <si>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</si>
  <si>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</si>
  <si>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</si>
  <si>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</si>
  <si>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</si>
  <si>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</si>
  <si>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</si>
  <si>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</si>
  <si>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</si>
  <si>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</si>
  <si>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</si>
  <si>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</si>
  <si>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</si>
  <si>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</si>
  <si>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</si>
  <si>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</si>
  <si>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</si>
  <si>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</si>
  <si>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</si>
  <si>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</si>
  <si>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</si>
  <si>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</si>
  <si>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</si>
  <si>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</si>
  <si>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</si>
  <si>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</si>
  <si>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</si>
  <si>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</si>
  <si>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</si>
  <si>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</si>
  <si>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</si>
  <si>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</si>
  <si>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</si>
  <si>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</si>
  <si>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</si>
  <si>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</si>
  <si>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</si>
  <si>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</si>
  <si>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</si>
  <si>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</si>
  <si>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</si>
  <si>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</si>
  <si>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</si>
  <si>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</si>
  <si>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</si>
  <si>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</si>
  <si>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</si>
  <si>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</si>
  <si>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</si>
  <si>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</si>
  <si>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</si>
  <si>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</si>
  <si>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</si>
  <si>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</si>
  <si>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</si>
  <si>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</si>
  <si>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</si>
  <si>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</si>
  <si>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</si>
  <si>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</si>
  <si>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</si>
  <si>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</si>
  <si>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</si>
  <si>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</si>
  <si>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</si>
  <si>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</si>
  <si>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</si>
  <si>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</si>
  <si>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</si>
  <si>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</si>
  <si>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</si>
  <si>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</si>
  <si>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</si>
  <si>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</si>
  <si>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</si>
  <si>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</si>
  <si>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</si>
  <si>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</si>
  <si>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</si>
  <si>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</si>
  <si>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</si>
  <si>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</si>
  <si>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</si>
  <si>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</si>
  <si>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</si>
  <si>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</si>
  <si>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</si>
  <si>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</si>
  <si>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</si>
  <si>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</si>
  <si>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</si>
  <si>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</si>
  <si>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</si>
  <si>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</si>
  <si>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</si>
  <si>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</si>
  <si>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</si>
  <si>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</si>
  <si>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</si>
  <si>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</si>
  <si>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</si>
  <si>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</si>
  <si>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</si>
  <si>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</si>
  <si>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</si>
  <si>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</si>
  <si>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</si>
  <si>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</si>
  <si>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</si>
  <si>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</si>
  <si>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</si>
  <si>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</si>
  <si>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</si>
  <si>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</si>
  <si>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</si>
  <si>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</si>
  <si>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</si>
  <si>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</si>
  <si>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</si>
  <si>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</si>
  <si>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</si>
  <si>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</si>
  <si>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</si>
  <si>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</si>
  <si>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</si>
  <si>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</si>
  <si>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</si>
  <si>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</si>
  <si>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</si>
  <si>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</si>
  <si>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</si>
  <si>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</si>
  <si>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</si>
  <si>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</si>
  <si>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</si>
  <si>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</si>
  <si>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</si>
  <si>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</si>
  <si>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</si>
  <si>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</si>
  <si>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</si>
  <si>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</si>
  <si>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</si>
  <si>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</si>
  <si>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</si>
  <si>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</si>
  <si>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</si>
  <si>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</si>
  <si>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</si>
  <si>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</si>
  <si>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</si>
  <si>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</si>
  <si>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</si>
  <si>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</si>
  <si>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</si>
  <si>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</si>
  <si>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</si>
  <si>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</si>
  <si>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</si>
  <si>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</si>
  <si>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</si>
  <si>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</si>
  <si>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</si>
  <si>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</si>
  <si>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</si>
  <si>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</si>
  <si>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</si>
  <si>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</si>
  <si>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</si>
  <si>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</si>
  <si>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</si>
  <si>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</si>
  <si>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</si>
  <si>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</si>
  <si>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</si>
  <si>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</si>
  <si>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</si>
  <si>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</si>
  <si>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</si>
  <si>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</si>
  <si>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</si>
  <si>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</si>
  <si>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</si>
  <si>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</si>
  <si>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</si>
  <si>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</si>
  <si>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</si>
  <si>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</si>
  <si>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</si>
  <si>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</si>
  <si>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</si>
  <si>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</si>
  <si>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</si>
  <si>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</si>
  <si>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</si>
  <si>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</si>
  <si>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</si>
  <si>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</si>
  <si>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</si>
  <si>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</si>
  <si>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</si>
  <si>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</si>
  <si>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</si>
  <si>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</si>
  <si>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</si>
  <si>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</si>
  <si>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</si>
  <si>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</si>
  <si>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</si>
  <si>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</si>
  <si>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</si>
  <si>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</si>
  <si>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</si>
  <si>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</si>
  <si>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</si>
  <si>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</si>
  <si>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</si>
  <si>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</si>
  <si>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</si>
  <si>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</si>
  <si>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</si>
  <si>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</si>
  <si>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</si>
  <si>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</si>
  <si>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</si>
  <si>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</si>
  <si>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</si>
  <si>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</si>
  <si>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</si>
  <si>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</si>
  <si>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</si>
  <si>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</si>
  <si>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</si>
  <si>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</si>
  <si>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</si>
  <si>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</si>
  <si>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</si>
  <si>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</si>
  <si>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</si>
  <si>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</si>
  <si>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</si>
  <si>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</si>
  <si>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</si>
  <si>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</si>
  <si>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</si>
  <si>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</si>
  <si>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</si>
  <si>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</si>
  <si>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</si>
  <si>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</si>
  <si>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</si>
  <si>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</si>
  <si>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</si>
  <si>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</si>
  <si>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</si>
  <si>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</si>
  <si>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</si>
  <si>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</si>
  <si>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</si>
  <si>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</si>
  <si>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</si>
  <si>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</si>
  <si>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</si>
  <si>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</si>
  <si>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</si>
  <si>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</si>
  <si>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</si>
  <si>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</si>
  <si>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</si>
  <si>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</si>
  <si>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</si>
  <si>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</si>
  <si>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</si>
  <si>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</si>
  <si>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</si>
  <si>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</si>
  <si>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</si>
  <si>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</si>
  <si>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</si>
  <si>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</si>
  <si>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</si>
  <si>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</si>
  <si>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</si>
  <si>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</si>
  <si>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</si>
  <si>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</si>
  <si>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</si>
  <si>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</si>
  <si>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</si>
  <si>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</si>
  <si>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</si>
  <si>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</si>
  <si>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</si>
  <si>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</si>
  <si>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</si>
  <si>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</si>
  <si>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</si>
  <si>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</si>
  <si>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</si>
  <si>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</si>
  <si>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</si>
  <si>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</si>
  <si>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</si>
  <si>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</si>
  <si>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</si>
  <si>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</si>
  <si>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</si>
  <si>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</si>
  <si>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</si>
  <si>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</si>
  <si>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</si>
  <si>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</si>
  <si>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</si>
  <si>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</si>
  <si>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</si>
  <si>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</si>
  <si>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</si>
  <si>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</si>
  <si>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</si>
  <si>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</si>
  <si>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</si>
  <si>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</si>
  <si>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</si>
  <si>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</si>
  <si>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</si>
  <si>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</si>
  <si>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</si>
  <si>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</si>
  <si>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</si>
  <si>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</si>
  <si>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</si>
  <si>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</si>
  <si>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</si>
  <si>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</si>
  <si>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</si>
  <si>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</si>
  <si>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</si>
  <si>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</si>
  <si>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</si>
  <si>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</si>
  <si>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</si>
  <si>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</si>
  <si>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</si>
  <si>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</si>
  <si>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</si>
  <si>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</si>
  <si>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</si>
  <si>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</si>
  <si>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</si>
  <si>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</si>
  <si>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</si>
  <si>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</si>
  <si>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</si>
  <si>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</si>
  <si>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</si>
  <si>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</si>
  <si>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</si>
  <si>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</si>
  <si>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</si>
  <si>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</si>
  <si>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</si>
  <si>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</si>
  <si>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</si>
  <si>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</si>
  <si>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</si>
  <si>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</si>
  <si>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</si>
  <si>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</si>
  <si>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</si>
  <si>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</si>
  <si>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</si>
  <si>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</si>
  <si>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</si>
  <si>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</si>
  <si>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</si>
  <si>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</si>
  <si>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</si>
  <si>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</si>
  <si>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</si>
  <si>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</si>
  <si>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</si>
  <si>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</si>
  <si>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</si>
  <si>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</si>
  <si>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</si>
  <si>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</si>
  <si>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</si>
  <si>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</si>
  <si>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</si>
  <si>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</si>
  <si>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</si>
  <si>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</si>
  <si>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</si>
  <si>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</si>
  <si>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</si>
  <si>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</si>
  <si>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</si>
  <si>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</si>
  <si>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</si>
  <si>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</si>
  <si>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</si>
  <si>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</si>
  <si>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</si>
  <si>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</si>
  <si>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</si>
  <si>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</si>
  <si>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</si>
  <si>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</si>
  <si>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</si>
  <si>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</si>
  <si>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</si>
  <si>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</si>
  <si>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</si>
  <si>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</si>
  <si>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</si>
  <si>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</si>
  <si>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</si>
  <si>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</si>
  <si>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</si>
  <si>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</si>
  <si>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</si>
  <si>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</si>
  <si>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</si>
  <si>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</si>
  <si>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</si>
  <si>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</si>
  <si>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</si>
  <si>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</si>
  <si>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</si>
  <si>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</si>
  <si>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</si>
  <si>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</si>
  <si>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</si>
  <si>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</si>
  <si>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</si>
  <si>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</si>
  <si>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</si>
  <si>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</si>
  <si>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</si>
  <si>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</si>
  <si>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</si>
  <si>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</si>
  <si>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</si>
  <si>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</si>
  <si>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</si>
  <si>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</si>
  <si>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</si>
  <si>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</si>
  <si>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</si>
  <si>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</si>
  <si>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</si>
  <si>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</si>
  <si>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</si>
  <si>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</si>
  <si>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</si>
  <si>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</si>
  <si>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</si>
  <si>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</si>
  <si>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</si>
  <si>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</si>
  <si>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</si>
  <si>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</si>
  <si>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</si>
  <si>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</si>
  <si>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</si>
  <si>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</si>
  <si>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</si>
  <si>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</si>
  <si>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</si>
  <si>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</si>
  <si>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</si>
  <si>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</si>
  <si>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</si>
  <si>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</si>
  <si>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</si>
  <si>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</si>
  <si>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</si>
  <si>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</si>
  <si>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</si>
  <si>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</si>
  <si>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</si>
  <si>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</si>
  <si>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</si>
  <si>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</si>
  <si>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</si>
  <si>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</si>
  <si>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</si>
  <si>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</si>
  <si>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</si>
  <si>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</si>
  <si>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</si>
  <si>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</si>
  <si>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</si>
  <si>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</si>
  <si>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</si>
  <si>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</si>
  <si>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</si>
  <si>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</si>
  <si>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</si>
  <si>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</si>
  <si>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</si>
  <si>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</si>
  <si>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</si>
  <si>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</si>
  <si>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</si>
  <si>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</si>
  <si>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</si>
  <si>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</si>
  <si>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</si>
  <si>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</si>
  <si>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</si>
  <si>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</si>
  <si>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</si>
  <si>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</si>
  <si>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</si>
  <si>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</si>
  <si>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</si>
  <si>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</si>
  <si>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</si>
  <si>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</si>
  <si>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</si>
  <si>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</si>
  <si>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</si>
  <si>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</si>
  <si>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</si>
  <si>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</si>
  <si>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</si>
  <si>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</si>
  <si>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</si>
  <si>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</si>
  <si>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</si>
  <si>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</si>
  <si>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</si>
  <si>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</si>
  <si>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</si>
  <si>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</si>
  <si>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</si>
  <si>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</si>
  <si>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</si>
  <si>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</si>
  <si>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</si>
  <si>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</si>
  <si>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</si>
  <si>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</si>
  <si>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</si>
  <si>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</si>
  <si>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</si>
  <si>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</si>
  <si>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</si>
  <si>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</si>
  <si>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</si>
  <si>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</si>
  <si>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</si>
  <si>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</si>
  <si>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</si>
  <si>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</si>
  <si>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</si>
  <si>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</si>
  <si>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</si>
  <si>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</si>
  <si>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</si>
  <si>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</si>
  <si>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</si>
  <si>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</si>
  <si>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</si>
  <si>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</si>
  <si>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</si>
  <si>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</si>
  <si>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</si>
  <si>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</si>
  <si>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</si>
  <si>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</si>
  <si>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</si>
  <si>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</si>
  <si>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</si>
  <si>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</si>
  <si>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</si>
  <si>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</si>
  <si>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</si>
  <si>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</si>
  <si>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</si>
  <si>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</si>
  <si>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</si>
  <si>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</si>
  <si>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</si>
  <si>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</si>
  <si>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</si>
  <si>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</si>
  <si>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</si>
  <si>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</si>
  <si>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</si>
  <si>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</si>
  <si>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</si>
  <si>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</si>
  <si>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</si>
  <si>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</si>
  <si>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</si>
  <si>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</si>
  <si>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</si>
  <si>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</si>
  <si>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</si>
  <si>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</si>
  <si>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</si>
  <si>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</si>
  <si>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</si>
  <si>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</si>
  <si>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</si>
  <si>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</si>
  <si>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</si>
  <si>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</si>
  <si>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</si>
  <si>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</si>
  <si>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</si>
  <si>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</si>
  <si>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</si>
  <si>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</si>
  <si>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</si>
  <si>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</si>
  <si>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</si>
  <si>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</si>
  <si>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</si>
  <si>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</si>
  <si>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</si>
  <si>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</si>
  <si>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</si>
  <si>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</si>
  <si>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</si>
  <si>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</si>
  <si>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</si>
  <si>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</si>
  <si>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</si>
  <si>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</si>
  <si>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</si>
  <si>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</si>
  <si>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</si>
  <si>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</si>
  <si>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</si>
  <si>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</si>
  <si>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</si>
  <si>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</si>
  <si>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</si>
  <si>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</si>
  <si>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</si>
  <si>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</si>
  <si>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</si>
  <si>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</si>
  <si>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</si>
  <si>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</si>
  <si>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</si>
  <si>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</si>
  <si>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</si>
  <si>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</si>
  <si>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</si>
  <si>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</si>
  <si>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</si>
  <si>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</si>
  <si>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</si>
  <si>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</si>
  <si>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</si>
  <si>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</si>
  <si>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</si>
  <si>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</si>
  <si>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</si>
  <si>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</si>
  <si>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</si>
  <si>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</si>
  <si>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</si>
  <si>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</si>
  <si>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</si>
  <si>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</si>
  <si>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</si>
  <si>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</si>
  <si>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</si>
  <si>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</si>
  <si>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</si>
  <si>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</si>
  <si>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</si>
  <si>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</si>
  <si>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</si>
  <si>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</si>
  <si>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</si>
  <si>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</si>
  <si>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</si>
  <si>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</si>
  <si>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</si>
  <si>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</si>
  <si>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</si>
  <si>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</si>
  <si>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</si>
  <si>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</si>
  <si>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</si>
  <si>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</si>
  <si>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</si>
  <si>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</si>
  <si>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</si>
  <si>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</si>
  <si>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</si>
  <si>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</si>
  <si>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</si>
  <si>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</si>
  <si>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</si>
  <si>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</si>
  <si>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</si>
  <si>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</si>
  <si>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</si>
  <si>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</si>
  <si>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</si>
  <si>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</si>
  <si>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</si>
  <si>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</si>
  <si>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</si>
  <si>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</si>
  <si>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</si>
  <si>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</si>
  <si>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</si>
  <si>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</si>
  <si>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</si>
  <si>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</si>
  <si>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</si>
  <si>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</si>
  <si>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</si>
  <si>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</si>
  <si>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</si>
  <si>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</si>
  <si>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</si>
  <si>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</si>
  <si>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</si>
  <si>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</si>
  <si>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</si>
  <si>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</si>
  <si>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</si>
  <si>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</si>
  <si>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</si>
  <si>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</si>
  <si>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</si>
  <si>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</si>
  <si>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</si>
  <si>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</si>
  <si>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</si>
  <si>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</si>
  <si>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</si>
  <si>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</si>
  <si>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</si>
  <si>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</si>
  <si>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</si>
  <si>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</si>
  <si>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</si>
  <si>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</si>
  <si>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</si>
  <si>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</si>
  <si>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</si>
  <si>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</si>
  <si>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</si>
  <si>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</si>
  <si>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</si>
  <si>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</si>
  <si>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</si>
  <si>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</si>
  <si>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</si>
  <si>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</si>
  <si>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</si>
  <si>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</si>
  <si>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</si>
  <si>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</si>
  <si>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</si>
  <si>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</si>
  <si>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</si>
  <si>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</si>
  <si>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</si>
  <si>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</si>
  <si>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</si>
  <si>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</si>
  <si>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</si>
  <si>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</si>
  <si>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</si>
  <si>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</si>
  <si>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</si>
  <si>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</si>
  <si>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</si>
  <si>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</si>
  <si>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</si>
  <si>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</si>
  <si>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</si>
  <si>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</si>
  <si>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</si>
  <si>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</si>
  <si>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</si>
  <si>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</si>
  <si>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</si>
  <si>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</si>
  <si>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</si>
  <si>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</si>
  <si>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</si>
  <si>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</si>
  <si>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</si>
  <si>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</si>
  <si>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</si>
  <si>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</si>
  <si>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</si>
  <si>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</si>
  <si>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</si>
  <si>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</si>
  <si>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</si>
  <si>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</si>
  <si>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</si>
  <si>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</si>
  <si>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</si>
  <si>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</si>
  <si>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</si>
  <si>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</si>
  <si>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</si>
  <si>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</si>
  <si>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</si>
  <si>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</si>
  <si>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</si>
  <si>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</si>
  <si>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</si>
  <si>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</si>
  <si>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</si>
  <si>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</si>
  <si>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</si>
  <si>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</si>
  <si>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</si>
  <si>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</si>
  <si>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</si>
  <si>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</si>
  <si>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</si>
  <si>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</si>
  <si>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</si>
  <si>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</si>
  <si>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</si>
  <si>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</si>
  <si>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</si>
  <si>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</si>
  <si>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</si>
  <si>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</si>
  <si>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</si>
  <si>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</si>
  <si>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</si>
  <si>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</si>
  <si>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</si>
  <si>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</si>
  <si>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</si>
  <si>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</si>
  <si>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</si>
  <si>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</si>
  <si>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</si>
  <si>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</si>
  <si>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</si>
  <si>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</si>
  <si>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</si>
  <si>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</si>
  <si>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</si>
  <si>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</si>
  <si>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</si>
  <si>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</si>
  <si>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</si>
  <si>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</si>
  <si>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</si>
  <si>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</si>
  <si>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</si>
  <si>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</si>
  <si>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</si>
  <si>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</si>
  <si>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</si>
  <si>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</si>
  <si>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</si>
  <si>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</si>
  <si>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</si>
  <si>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</si>
  <si>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</si>
  <si>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</si>
  <si>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</si>
  <si>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</si>
  <si>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</si>
  <si>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</si>
  <si>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</si>
  <si>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</si>
  <si>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</si>
  <si>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</si>
  <si>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</si>
  <si>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</si>
  <si>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</si>
  <si>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</si>
  <si>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</si>
  <si>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</si>
  <si>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</si>
  <si>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</si>
  <si>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</si>
  <si>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</si>
  <si>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</si>
  <si>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</si>
  <si>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</si>
  <si>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</si>
  <si>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</si>
  <si>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</si>
  <si>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</si>
  <si>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</si>
  <si>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</si>
  <si>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</si>
  <si>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</si>
  <si>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</si>
  <si>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</si>
  <si>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</si>
  <si>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</si>
  <si>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</si>
  <si>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</si>
  <si>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</si>
  <si>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</si>
  <si>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</si>
  <si>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</si>
  <si>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</si>
  <si>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</si>
  <si>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</si>
  <si>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</si>
  <si>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</si>
  <si>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</si>
  <si>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</si>
  <si>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</si>
  <si>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</si>
  <si>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</si>
  <si>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</si>
  <si>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</si>
  <si>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</si>
  <si>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</si>
  <si>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</si>
  <si>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</si>
  <si>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</si>
  <si>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</si>
  <si>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</si>
  <si>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</si>
  <si>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</si>
  <si>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</si>
  <si>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</si>
  <si>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</si>
  <si>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</si>
  <si>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</si>
  <si>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</si>
  <si>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</si>
  <si>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</si>
  <si>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</si>
  <si>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</si>
  <si>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</si>
  <si>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</si>
  <si>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</si>
  <si>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</si>
  <si>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</si>
  <si>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</si>
  <si>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</si>
  <si>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</si>
  <si>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</si>
  <si>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</si>
  <si>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</si>
  <si>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</si>
  <si>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</si>
  <si>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</si>
  <si>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</si>
  <si>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</si>
  <si>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</si>
  <si>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</si>
  <si>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</si>
  <si>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</si>
  <si>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</si>
  <si>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</si>
  <si>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</si>
  <si>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</si>
  <si>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</si>
  <si>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</si>
  <si>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</si>
  <si>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</si>
  <si>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</si>
  <si>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</si>
  <si>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</si>
  <si>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</si>
  <si>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</si>
  <si>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</si>
  <si>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</si>
  <si>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</si>
  <si>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</si>
  <si>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</si>
  <si>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</si>
  <si>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</si>
  <si>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</si>
  <si>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</si>
  <si>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</si>
  <si>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</si>
  <si>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</si>
  <si>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</si>
  <si>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</si>
  <si>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</si>
  <si>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</si>
  <si>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</si>
  <si>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</si>
  <si>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</si>
  <si>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</si>
  <si>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</si>
  <si>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</si>
  <si>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</si>
  <si>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</si>
  <si>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</si>
  <si>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</si>
  <si>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</si>
  <si>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</si>
  <si>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</si>
  <si>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</si>
  <si>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</si>
  <si>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</si>
  <si>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</si>
  <si>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</si>
  <si>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</si>
  <si>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</si>
  <si>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</si>
  <si>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</si>
  <si>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</si>
  <si>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</si>
  <si>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</si>
  <si>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</si>
  <si>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</si>
  <si>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</si>
  <si>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</si>
  <si>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</si>
  <si>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</si>
  <si>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</si>
  <si>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</si>
  <si>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</si>
  <si>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</si>
  <si>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</si>
  <si>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</si>
  <si>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</si>
  <si>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</si>
  <si>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</si>
  <si>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</si>
  <si>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</si>
  <si>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</si>
  <si>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</si>
  <si>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</si>
  <si>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</si>
  <si>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</si>
  <si>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</si>
  <si>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</si>
  <si>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</si>
  <si>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</si>
  <si>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</si>
  <si>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</si>
  <si>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</si>
  <si>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</si>
  <si>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</si>
  <si>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</si>
  <si>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</si>
  <si>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</si>
  <si>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</si>
  <si>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</si>
  <si>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</si>
  <si>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</si>
  <si>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</si>
  <si>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</si>
  <si>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</si>
  <si>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</si>
  <si>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</si>
  <si>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</si>
  <si>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</si>
  <si>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</si>
  <si>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</si>
  <si>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</si>
  <si>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</si>
  <si>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</si>
  <si>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</si>
  <si>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</si>
  <si>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</si>
  <si>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</si>
  <si>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</si>
  <si>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</si>
  <si>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</si>
  <si>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</si>
  <si>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</si>
  <si>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</si>
  <si>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</si>
  <si>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</si>
  <si>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</si>
  <si>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</si>
  <si>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</si>
  <si>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</si>
  <si>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</si>
  <si>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</si>
  <si>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</si>
  <si>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</si>
  <si>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</si>
  <si>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</si>
  <si>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</si>
  <si>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</si>
  <si>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</si>
  <si>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</si>
  <si>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</si>
  <si>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</si>
  <si>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</si>
  <si>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</si>
  <si>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</si>
  <si>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</si>
  <si>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</si>
  <si>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</si>
  <si>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</si>
  <si>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</si>
  <si>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</si>
  <si>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</si>
  <si>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</si>
  <si>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</si>
  <si>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</si>
  <si>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</si>
  <si>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</si>
  <si>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</si>
  <si>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</si>
  <si>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</si>
  <si>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</si>
  <si>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</si>
  <si>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</si>
  <si>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</si>
  <si>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</si>
  <si>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</si>
  <si>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</si>
  <si>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</si>
  <si>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</si>
  <si>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</si>
  <si>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</si>
  <si>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</si>
  <si>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</si>
  <si>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</si>
  <si>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</si>
  <si>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</si>
  <si>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</si>
  <si>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</si>
  <si>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</si>
  <si>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</si>
  <si>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</si>
  <si>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</si>
  <si>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</si>
  <si>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</si>
  <si>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</si>
  <si>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</si>
  <si>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</si>
  <si>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</si>
  <si>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</si>
  <si>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</si>
  <si>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</si>
  <si>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</si>
  <si>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</si>
  <si>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</si>
  <si>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</si>
  <si>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</si>
  <si>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</si>
  <si>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</si>
  <si>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</si>
  <si>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</si>
  <si>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</si>
  <si>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</si>
  <si>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</si>
  <si>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</si>
  <si>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</si>
  <si>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</si>
  <si>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</si>
  <si>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</si>
  <si>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</si>
  <si>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</si>
  <si>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</si>
  <si>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</si>
  <si>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</si>
  <si>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</si>
  <si>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</si>
  <si>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</si>
  <si>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</si>
  <si>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</si>
  <si>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</si>
  <si>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</si>
  <si>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</si>
  <si>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</si>
  <si>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</si>
  <si>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</si>
  <si>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</si>
  <si>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</si>
  <si>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</si>
  <si>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</si>
  <si>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</si>
  <si>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</si>
  <si>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</si>
  <si>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</si>
  <si>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</si>
  <si>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</si>
  <si>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</si>
  <si>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</si>
  <si>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</si>
  <si>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</si>
  <si>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</si>
  <si>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</si>
  <si>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</si>
  <si>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</si>
  <si>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</si>
  <si>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</si>
  <si>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</si>
  <si>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</si>
  <si>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</si>
  <si>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</si>
  <si>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</si>
  <si>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</si>
  <si>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</si>
  <si>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</si>
  <si>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</si>
  <si>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</si>
  <si>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</si>
  <si>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</si>
  <si>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</si>
  <si>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</si>
  <si>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</si>
  <si>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</si>
  <si>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</si>
  <si>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</si>
  <si>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</si>
  <si>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</si>
  <si>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</si>
  <si>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</si>
  <si>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</si>
  <si>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</si>
  <si>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</si>
  <si>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2021-52-10001426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</si>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</sst>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theme="1"/>
      <name val="Calibri"/>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49" fontId="33" fillId="3" borderId="18"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3" t="str">
        <f>HYPERLINK("#Integrante_1!A109","CAPACIDAD RESIDUAL")</f>
        <v>CAPACIDAD RESIDUAL</v>
      </c>
      <c r="F8" s="264"/>
      <c r="G8" s="26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3" t="str">
        <f>HYPERLINK("#Integrante_1!A162","TALENTO HUMANO")</f>
        <v>TALENTO HUMANO</v>
      </c>
      <c r="F9" s="264"/>
      <c r="G9" s="26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3" t="str">
        <f>HYPERLINK("#Integrante_1!F162","INFRAESTRUCTURA")</f>
        <v>INFRAESTRUCTURA</v>
      </c>
      <c r="F10" s="264"/>
      <c r="G10" s="26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66"/>
      <c r="I20" s="141" t="s">
        <v>110</v>
      </c>
      <c r="J20" s="142" t="s">
        <v>773</v>
      </c>
      <c r="K20" s="143">
        <v>2378165316</v>
      </c>
      <c r="L20" s="144"/>
      <c r="M20" s="144">
        <v>44561</v>
      </c>
      <c r="N20" s="127">
        <f>+(M20-L20)/30</f>
        <v>1485.3666666666666</v>
      </c>
      <c r="O20" s="130"/>
      <c r="U20" s="126"/>
      <c r="V20" s="105">
        <f ca="1">NOW()</f>
        <v>44193.311965162036</v>
      </c>
      <c r="W20" s="105">
        <f ca="1">NOW()</f>
        <v>44193.311965162036</v>
      </c>
    </row>
    <row r="21" spans="1:23" ht="30" customHeight="1" outlineLevel="1" x14ac:dyDescent="0.25">
      <c r="A21" s="9"/>
      <c r="B21" s="70"/>
      <c r="C21" s="5"/>
      <c r="D21" s="5"/>
      <c r="E21" s="5"/>
      <c r="F21" s="5"/>
      <c r="G21" s="5"/>
      <c r="H21" s="69"/>
      <c r="I21" s="141" t="s">
        <v>110</v>
      </c>
      <c r="J21" s="142" t="s">
        <v>773</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90" t="s">
        <v>800</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810</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str">
        <f>VLOOKUP(B20,EAS!A2:B1439,2,0)</f>
        <v>ASOCIACIÓN EMPRESARIAL DE SUMINISTROS Y SERVICIOS VARIOS</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t="s">
        <v>2724</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5" t="s">
        <v>2648</v>
      </c>
      <c r="J167" s="236"/>
      <c r="K167" s="236"/>
      <c r="L167" s="236"/>
      <c r="M167" s="236"/>
      <c r="N167" s="236"/>
      <c r="O167" s="237"/>
      <c r="U167" s="51"/>
    </row>
    <row r="168" spans="1:28" x14ac:dyDescent="0.25">
      <c r="A168" s="9"/>
      <c r="B168" s="205" t="s">
        <v>2663</v>
      </c>
      <c r="C168" s="205"/>
      <c r="D168" s="205"/>
      <c r="E168" s="8"/>
      <c r="F168" s="5"/>
      <c r="H168" s="81" t="s">
        <v>2662</v>
      </c>
      <c r="I168" s="235"/>
      <c r="J168" s="236"/>
      <c r="K168" s="236"/>
      <c r="L168" s="236"/>
      <c r="M168" s="236"/>
      <c r="N168" s="236"/>
      <c r="O168" s="237"/>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6"/>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7"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2671</v>
      </c>
      <c r="C179" s="244"/>
      <c r="D179" s="244"/>
      <c r="E179" s="24">
        <v>0.02</v>
      </c>
      <c r="F179" s="170"/>
      <c r="G179" s="171" t="str">
        <f>IF(F179&gt;0,SUM(E179+F179),"")</f>
        <v/>
      </c>
      <c r="H179" s="5"/>
      <c r="I179" s="249" t="s">
        <v>2675</v>
      </c>
      <c r="J179" s="250"/>
      <c r="K179" s="250"/>
      <c r="L179" s="251"/>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7"/>
      <c r="G180" s="155" t="str">
        <f>IF(F180&gt;0,SUM(E180+F180),"")</f>
        <v/>
      </c>
      <c r="H180" s="5"/>
      <c r="I180" s="241" t="s">
        <v>1169</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7"/>
      <c r="G181" s="155" t="str">
        <f>IF(F181&gt;0,SUM(E181+F181),"")</f>
        <v/>
      </c>
      <c r="H181" s="5"/>
      <c r="I181" s="241" t="s">
        <v>1170</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7"/>
      <c r="G182" s="155" t="str">
        <f>IF(F182&gt;0,SUM(E182+F182),"")</f>
        <v/>
      </c>
      <c r="H182" s="5"/>
      <c r="I182" s="241" t="s">
        <v>1171</v>
      </c>
      <c r="J182" s="242"/>
      <c r="K182" s="243"/>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5" t="s">
        <v>2633</v>
      </c>
      <c r="L185" s="245"/>
      <c r="M185" s="94">
        <f>+J185*K20</f>
        <v>47563306.32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8" t="s">
        <v>2641</v>
      </c>
      <c r="C192" s="218"/>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2" xr:uid="{00000000-0002-0000-0000-00000D000000}">
      <formula1>INDIRECT(DEPeseldt2)</formula1>
    </dataValidation>
    <dataValidation type="list" showInputMessage="1" showErrorMessage="1" sqref="J23" xr:uid="{00000000-0002-0000-0000-00000E000000}">
      <formula1>INDIRECT(DEPeseldt3)</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G63" sqref="G6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3" t="str">
        <f>HYPERLINK("#Integrante_2!A109","CAPACIDAD RESIDUAL")</f>
        <v>CAPACIDAD RESIDUAL</v>
      </c>
      <c r="F8" s="264"/>
      <c r="G8" s="26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3" t="str">
        <f>HYPERLINK("#Integrante_2!A162","TALENTO HUMANO")</f>
        <v>TALENTO HUMANO</v>
      </c>
      <c r="F9" s="264"/>
      <c r="G9" s="26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3" t="str">
        <f>HYPERLINK("#Integrante_2!F162","INFRAESTRUCTURA")</f>
        <v>INFRAESTRUCTURA</v>
      </c>
      <c r="F10" s="264"/>
      <c r="G10" s="26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66"/>
      <c r="I20" s="141" t="s">
        <v>110</v>
      </c>
      <c r="J20" s="142" t="s">
        <v>773</v>
      </c>
      <c r="K20" s="143">
        <v>2378165316</v>
      </c>
      <c r="L20" s="144"/>
      <c r="M20" s="144">
        <v>44561</v>
      </c>
      <c r="N20" s="127">
        <f>+(M20-L20)/30</f>
        <v>1485.3666666666666</v>
      </c>
      <c r="O20" s="130"/>
      <c r="U20" s="126"/>
      <c r="V20" s="105">
        <f ca="1">NOW()</f>
        <v>44193.311965162036</v>
      </c>
      <c r="W20" s="105">
        <f ca="1">NOW()</f>
        <v>44193.311965162036</v>
      </c>
    </row>
    <row r="21" spans="1:23" ht="30" customHeight="1" outlineLevel="1" x14ac:dyDescent="0.25">
      <c r="A21" s="9"/>
      <c r="B21" s="70"/>
      <c r="C21" s="5"/>
      <c r="D21" s="5"/>
      <c r="E21" s="5"/>
      <c r="F21" s="5"/>
      <c r="G21" s="5"/>
      <c r="H21" s="162"/>
      <c r="I21" s="141" t="s">
        <v>110</v>
      </c>
      <c r="J21" s="142" t="s">
        <v>773</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90" t="s">
        <v>800</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810</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str">
        <f>VLOOKUP(B20,EAS!A2:B1439,2,0)</f>
        <v>FUNDACION AMIGOS DEL PROGRESO</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t="s">
        <v>2724</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5" t="s">
        <v>2648</v>
      </c>
      <c r="J167" s="236"/>
      <c r="K167" s="236"/>
      <c r="L167" s="236"/>
      <c r="M167" s="236"/>
      <c r="N167" s="236"/>
      <c r="O167" s="237"/>
      <c r="U167" s="51"/>
    </row>
    <row r="168" spans="1:28" x14ac:dyDescent="0.25">
      <c r="A168" s="9"/>
      <c r="B168" s="205" t="s">
        <v>2663</v>
      </c>
      <c r="C168" s="205"/>
      <c r="D168" s="205"/>
      <c r="E168" s="8"/>
      <c r="F168" s="5"/>
      <c r="H168" s="81" t="s">
        <v>2662</v>
      </c>
      <c r="I168" s="235"/>
      <c r="J168" s="236"/>
      <c r="K168" s="236"/>
      <c r="L168" s="236"/>
      <c r="M168" s="236"/>
      <c r="N168" s="236"/>
      <c r="O168" s="237"/>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6"/>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7"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6"/>
      <c r="T177" s="19"/>
      <c r="U177" s="19"/>
      <c r="V177" s="19"/>
      <c r="W177" s="19"/>
      <c r="X177" s="19"/>
      <c r="Y177" s="19"/>
      <c r="Z177" s="19"/>
      <c r="AA177" s="19"/>
      <c r="AB177" s="19"/>
    </row>
    <row r="178" spans="1:28" ht="23.25" x14ac:dyDescent="0.25">
      <c r="A178" s="9"/>
      <c r="B178" s="195"/>
      <c r="C178" s="196"/>
      <c r="D178" s="197"/>
      <c r="E178" s="156" t="s">
        <v>2621</v>
      </c>
      <c r="F178" s="156" t="s">
        <v>2622</v>
      </c>
      <c r="G178" s="156" t="s">
        <v>2623</v>
      </c>
      <c r="H178" s="5"/>
      <c r="I178" s="195"/>
      <c r="J178" s="196"/>
      <c r="K178" s="196"/>
      <c r="L178" s="197"/>
      <c r="M178" s="253" t="s">
        <v>2622</v>
      </c>
      <c r="O178" s="8"/>
      <c r="Q178" s="19"/>
      <c r="R178" s="19"/>
      <c r="S178" s="156" t="s">
        <v>2623</v>
      </c>
      <c r="T178" s="19"/>
      <c r="U178" s="19"/>
      <c r="V178" s="19"/>
      <c r="W178" s="19"/>
      <c r="X178" s="19"/>
      <c r="Y178" s="19"/>
      <c r="Z178" s="19"/>
      <c r="AA178" s="19"/>
      <c r="AB178" s="19"/>
    </row>
    <row r="179" spans="1:28" ht="23.25" x14ac:dyDescent="0.25">
      <c r="A179" s="9"/>
      <c r="B179" s="244" t="s">
        <v>2671</v>
      </c>
      <c r="C179" s="244"/>
      <c r="D179" s="244"/>
      <c r="E179" s="24">
        <v>0.02</v>
      </c>
      <c r="F179" s="170"/>
      <c r="G179" s="171" t="str">
        <f>IF(F179&gt;0,SUM(E179+F179),"")</f>
        <v/>
      </c>
      <c r="H179" s="5"/>
      <c r="I179" s="241" t="s">
        <v>2675</v>
      </c>
      <c r="J179" s="242"/>
      <c r="K179" s="242"/>
      <c r="L179" s="24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7"/>
      <c r="G180" s="155" t="str">
        <f>IF(F180&gt;0,SUM(E180+F180),"")</f>
        <v/>
      </c>
      <c r="H180" s="5"/>
      <c r="I180" s="241" t="s">
        <v>1169</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7"/>
      <c r="G181" s="155" t="str">
        <f>IF(F181&gt;0,SUM(E181+F181),"")</f>
        <v/>
      </c>
      <c r="H181" s="5"/>
      <c r="I181" s="241" t="s">
        <v>1170</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7"/>
      <c r="G182" s="155" t="str">
        <f>IF(F182&gt;0,SUM(E182+F182),"")</f>
        <v/>
      </c>
      <c r="H182" s="5"/>
      <c r="I182" s="241" t="s">
        <v>1171</v>
      </c>
      <c r="J182" s="242"/>
      <c r="K182" s="243"/>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5" t="s">
        <v>2633</v>
      </c>
      <c r="L185" s="24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8" t="s">
        <v>2641</v>
      </c>
      <c r="C192" s="218"/>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3" t="str">
        <f>HYPERLINK("#Integrante_3!A109","CAPACIDAD RESIDUAL")</f>
        <v>CAPACIDAD RESIDUAL</v>
      </c>
      <c r="F8" s="264"/>
      <c r="G8" s="26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3" t="str">
        <f>HYPERLINK("#Integrante_3!A162","TALENTO HUMANO")</f>
        <v>TALENTO HUMANO</v>
      </c>
      <c r="F9" s="264"/>
      <c r="G9" s="26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3" t="str">
        <f>HYPERLINK("#Integrante_3!F162","INFRAESTRUCTURA")</f>
        <v>INFRAESTRUCTURA</v>
      </c>
      <c r="F10" s="264"/>
      <c r="G10" s="26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6"/>
      <c r="I20" s="141"/>
      <c r="J20" s="142"/>
      <c r="K20" s="143"/>
      <c r="L20" s="144"/>
      <c r="M20" s="144"/>
      <c r="N20" s="127">
        <f>+(M20-L20)/30</f>
        <v>0</v>
      </c>
      <c r="O20" s="130"/>
      <c r="U20" s="126"/>
      <c r="V20" s="105">
        <f ca="1">NOW()</f>
        <v>44193.311965162036</v>
      </c>
      <c r="W20" s="105">
        <f ca="1">NOW()</f>
        <v>44193.311965162036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e">
        <f>VLOOKUP(B20,EAS!A2:B1439,2,0)</f>
        <v>#N/A</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6"/>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5" t="s">
        <v>2648</v>
      </c>
      <c r="J165" s="236"/>
      <c r="K165" s="236"/>
      <c r="L165" s="236"/>
      <c r="M165" s="236"/>
      <c r="N165" s="236"/>
      <c r="O165" s="237"/>
      <c r="U165" s="51"/>
    </row>
    <row r="166" spans="1:28" x14ac:dyDescent="0.25">
      <c r="A166" s="9"/>
      <c r="B166" s="205" t="s">
        <v>2663</v>
      </c>
      <c r="C166" s="205"/>
      <c r="D166" s="205"/>
      <c r="E166" s="8"/>
      <c r="F166" s="5"/>
      <c r="H166" s="81" t="s">
        <v>2662</v>
      </c>
      <c r="I166" s="235"/>
      <c r="J166" s="236"/>
      <c r="K166" s="236"/>
      <c r="L166" s="236"/>
      <c r="M166" s="236"/>
      <c r="N166" s="236"/>
      <c r="O166" s="237"/>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6"/>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2675</v>
      </c>
      <c r="J174" s="199"/>
      <c r="K174" s="199"/>
      <c r="L174" s="199"/>
      <c r="M174" s="199"/>
      <c r="O174" s="177"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56"/>
      <c r="S175" s="19"/>
      <c r="T175" s="19"/>
      <c r="U175" s="19"/>
      <c r="V175" s="19"/>
      <c r="W175" s="19"/>
      <c r="X175" s="19"/>
      <c r="Y175" s="19"/>
      <c r="Z175" s="19"/>
      <c r="AA175" s="19"/>
      <c r="AB175" s="19"/>
    </row>
    <row r="176" spans="1:28" ht="23.25" x14ac:dyDescent="0.25">
      <c r="A176" s="9"/>
      <c r="B176" s="195"/>
      <c r="C176" s="196"/>
      <c r="D176" s="197"/>
      <c r="E176" s="156" t="s">
        <v>2621</v>
      </c>
      <c r="F176" s="156" t="s">
        <v>2622</v>
      </c>
      <c r="G176" s="156" t="s">
        <v>2623</v>
      </c>
      <c r="H176" s="5"/>
      <c r="I176" s="195"/>
      <c r="J176" s="196"/>
      <c r="K176" s="196"/>
      <c r="L176" s="197"/>
      <c r="M176" s="253"/>
      <c r="O176" s="8"/>
      <c r="Q176" s="19"/>
      <c r="R176" s="156" t="s">
        <v>2623</v>
      </c>
      <c r="S176" s="19"/>
      <c r="T176" s="19"/>
      <c r="U176" s="19"/>
      <c r="V176" s="19"/>
      <c r="W176" s="19"/>
      <c r="X176" s="19"/>
      <c r="Y176" s="19"/>
      <c r="Z176" s="19"/>
      <c r="AA176" s="19"/>
      <c r="AB176" s="19"/>
    </row>
    <row r="177" spans="1:28" ht="23.25" x14ac:dyDescent="0.25">
      <c r="A177" s="9"/>
      <c r="B177" s="244" t="s">
        <v>2671</v>
      </c>
      <c r="C177" s="244"/>
      <c r="D177" s="244"/>
      <c r="E177" s="24">
        <v>0.02</v>
      </c>
      <c r="F177" s="170"/>
      <c r="G177" s="171" t="str">
        <f>IF(F177&gt;0,SUM(E177+F177),"")</f>
        <v/>
      </c>
      <c r="H177" s="5"/>
      <c r="I177" s="241" t="s">
        <v>2675</v>
      </c>
      <c r="J177" s="242"/>
      <c r="K177" s="242"/>
      <c r="L177" s="243"/>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7"/>
      <c r="G178" s="155" t="str">
        <f>IF(F178&gt;0,SUM(E178+F178),"")</f>
        <v/>
      </c>
      <c r="H178" s="5"/>
      <c r="I178" s="241" t="s">
        <v>1169</v>
      </c>
      <c r="J178" s="242"/>
      <c r="K178" s="243"/>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7"/>
      <c r="G179" s="155" t="str">
        <f>IF(F179&gt;0,SUM(E179+F179),"")</f>
        <v/>
      </c>
      <c r="H179" s="5"/>
      <c r="I179" s="241" t="s">
        <v>1170</v>
      </c>
      <c r="J179" s="242"/>
      <c r="K179" s="243"/>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7"/>
      <c r="G180" s="155" t="str">
        <f>IF(F180&gt;0,SUM(E180+F180),"")</f>
        <v/>
      </c>
      <c r="H180" s="5"/>
      <c r="I180" s="241" t="s">
        <v>1171</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5" t="s">
        <v>2633</v>
      </c>
      <c r="L183" s="24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6"/>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8" t="s">
        <v>2641</v>
      </c>
      <c r="C190" s="21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3" t="str">
        <f>HYPERLINK("#Integrante_4!A109","CAPACIDAD RESIDUAL")</f>
        <v>CAPACIDAD RESIDUAL</v>
      </c>
      <c r="F8" s="264"/>
      <c r="G8" s="26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3" t="str">
        <f>HYPERLINK("#Integrante_4!A162","TALENTO HUMANO")</f>
        <v>TALENTO HUMANO</v>
      </c>
      <c r="F9" s="264"/>
      <c r="G9" s="26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3" t="str">
        <f>HYPERLINK("#Integrante_4!F162","INFRAESTRUCTURA")</f>
        <v>INFRAESTRUCTURA</v>
      </c>
      <c r="F10" s="264"/>
      <c r="G10" s="26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6"/>
      <c r="I20" s="141"/>
      <c r="J20" s="142"/>
      <c r="K20" s="143"/>
      <c r="L20" s="144"/>
      <c r="M20" s="144"/>
      <c r="N20" s="127">
        <f>+(M20-L20)/30</f>
        <v>0</v>
      </c>
      <c r="O20" s="130"/>
      <c r="U20" s="126"/>
      <c r="V20" s="105">
        <f ca="1">NOW()</f>
        <v>44193.311965162036</v>
      </c>
      <c r="W20" s="105">
        <f ca="1">NOW()</f>
        <v>44193.311965162036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e">
        <f>VLOOKUP(B20,EAS!A2:B1439,2,0)</f>
        <v>#N/A</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5" t="s">
        <v>2648</v>
      </c>
      <c r="J167" s="236"/>
      <c r="K167" s="236"/>
      <c r="L167" s="236"/>
      <c r="M167" s="236"/>
      <c r="N167" s="236"/>
      <c r="O167" s="237"/>
      <c r="U167" s="51"/>
    </row>
    <row r="168" spans="1:28" x14ac:dyDescent="0.25">
      <c r="A168" s="9"/>
      <c r="B168" s="205" t="s">
        <v>2663</v>
      </c>
      <c r="C168" s="205"/>
      <c r="D168" s="205"/>
      <c r="E168" s="8"/>
      <c r="F168" s="5"/>
      <c r="H168" s="81" t="s">
        <v>2662</v>
      </c>
      <c r="I168" s="235"/>
      <c r="J168" s="236"/>
      <c r="K168" s="236"/>
      <c r="L168" s="236"/>
      <c r="M168" s="236"/>
      <c r="N168" s="236"/>
      <c r="O168" s="237"/>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6"/>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7"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56"/>
      <c r="S177" s="19"/>
      <c r="T177" s="19"/>
      <c r="U177" s="19"/>
      <c r="V177" s="19"/>
      <c r="W177" s="19"/>
      <c r="X177" s="19"/>
      <c r="Y177" s="19"/>
      <c r="Z177" s="19"/>
      <c r="AA177" s="19"/>
      <c r="AB177" s="19"/>
    </row>
    <row r="178" spans="1:28" ht="23.25" x14ac:dyDescent="0.25">
      <c r="A178" s="9"/>
      <c r="B178" s="195"/>
      <c r="C178" s="196"/>
      <c r="D178" s="197"/>
      <c r="E178" s="156" t="s">
        <v>2621</v>
      </c>
      <c r="F178" s="156" t="s">
        <v>2622</v>
      </c>
      <c r="G178" s="156" t="s">
        <v>2623</v>
      </c>
      <c r="H178" s="5"/>
      <c r="I178" s="195"/>
      <c r="J178" s="196"/>
      <c r="K178" s="196"/>
      <c r="L178" s="197"/>
      <c r="M178" s="253"/>
      <c r="O178" s="8"/>
      <c r="Q178" s="19"/>
      <c r="R178" s="156" t="s">
        <v>2623</v>
      </c>
      <c r="S178" s="19"/>
      <c r="T178" s="19"/>
      <c r="U178" s="19"/>
      <c r="V178" s="19"/>
      <c r="W178" s="19"/>
      <c r="X178" s="19"/>
      <c r="Y178" s="19"/>
      <c r="Z178" s="19"/>
      <c r="AA178" s="19"/>
      <c r="AB178" s="19"/>
    </row>
    <row r="179" spans="1:28" ht="23.25" x14ac:dyDescent="0.25">
      <c r="A179" s="9"/>
      <c r="B179" s="244" t="s">
        <v>2671</v>
      </c>
      <c r="C179" s="244"/>
      <c r="D179" s="244"/>
      <c r="E179" s="24">
        <v>0.02</v>
      </c>
      <c r="F179" s="170"/>
      <c r="G179" s="171" t="str">
        <f>IF(F179&gt;0,SUM(E179+F179),"")</f>
        <v/>
      </c>
      <c r="H179" s="5"/>
      <c r="I179" s="241" t="s">
        <v>2675</v>
      </c>
      <c r="J179" s="242"/>
      <c r="K179" s="242"/>
      <c r="L179" s="243"/>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7"/>
      <c r="G180" s="155" t="str">
        <f>IF(F180&gt;0,SUM(E180+F180),"")</f>
        <v/>
      </c>
      <c r="H180" s="5"/>
      <c r="I180" s="241" t="s">
        <v>1169</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7"/>
      <c r="G181" s="155" t="str">
        <f>IF(F181&gt;0,SUM(E181+F181),"")</f>
        <v/>
      </c>
      <c r="H181" s="5"/>
      <c r="I181" s="241" t="s">
        <v>1170</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7"/>
      <c r="G182" s="155" t="str">
        <f>IF(F182&gt;0,SUM(E182+F182),"")</f>
        <v/>
      </c>
      <c r="H182" s="5"/>
      <c r="I182" s="241" t="s">
        <v>1171</v>
      </c>
      <c r="J182" s="242"/>
      <c r="K182" s="243"/>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5" t="s">
        <v>2633</v>
      </c>
      <c r="L185" s="24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8" t="s">
        <v>2641</v>
      </c>
      <c r="C192" s="21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3" t="str">
        <f>HYPERLINK("#Integrante_5!A109","CAPACIDAD RESIDUAL")</f>
        <v>CAPACIDAD RESIDUAL</v>
      </c>
      <c r="F8" s="264"/>
      <c r="G8" s="26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3" t="str">
        <f>HYPERLINK("#Integrante_5!A162","TALENTO HUMANO")</f>
        <v>TALENTO HUMANO</v>
      </c>
      <c r="F9" s="264"/>
      <c r="G9" s="26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3" t="str">
        <f>HYPERLINK("#Integrante_5!F162","INFRAESTRUCTURA")</f>
        <v>INFRAESTRUCTURA</v>
      </c>
      <c r="F10" s="264"/>
      <c r="G10" s="26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6"/>
      <c r="I20" s="141"/>
      <c r="J20" s="142"/>
      <c r="K20" s="143"/>
      <c r="L20" s="144"/>
      <c r="M20" s="144"/>
      <c r="N20" s="127">
        <f>+(M20-L20)/30</f>
        <v>0</v>
      </c>
      <c r="O20" s="130"/>
      <c r="U20" s="126"/>
      <c r="V20" s="105">
        <f ca="1">NOW()</f>
        <v>44193.311965162036</v>
      </c>
      <c r="W20" s="105">
        <f ca="1">NOW()</f>
        <v>44193.311965162036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e">
        <f>VLOOKUP(B20,EAS!A2:B1439,2,0)</f>
        <v>#N/A</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6"/>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5" t="s">
        <v>2648</v>
      </c>
      <c r="J165" s="236"/>
      <c r="K165" s="236"/>
      <c r="L165" s="236"/>
      <c r="M165" s="236"/>
      <c r="N165" s="236"/>
      <c r="O165" s="237"/>
      <c r="U165" s="51"/>
    </row>
    <row r="166" spans="1:28" x14ac:dyDescent="0.25">
      <c r="A166" s="9"/>
      <c r="B166" s="205" t="s">
        <v>2663</v>
      </c>
      <c r="C166" s="205"/>
      <c r="D166" s="205"/>
      <c r="E166" s="8"/>
      <c r="F166" s="5"/>
      <c r="H166" s="81" t="s">
        <v>2662</v>
      </c>
      <c r="I166" s="235"/>
      <c r="J166" s="236"/>
      <c r="K166" s="236"/>
      <c r="L166" s="236"/>
      <c r="M166" s="236"/>
      <c r="N166" s="236"/>
      <c r="O166" s="237"/>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6"/>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2679</v>
      </c>
      <c r="J174" s="199"/>
      <c r="K174" s="199"/>
      <c r="L174" s="199"/>
      <c r="M174" s="199"/>
      <c r="O174" s="177"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9"/>
      <c r="S175" s="156"/>
      <c r="T175" s="19"/>
      <c r="U175" s="19"/>
      <c r="V175" s="19"/>
      <c r="W175" s="19"/>
      <c r="X175" s="19"/>
      <c r="Y175" s="19"/>
      <c r="Z175" s="19"/>
      <c r="AA175" s="19"/>
      <c r="AB175" s="19"/>
    </row>
    <row r="176" spans="1:28" ht="23.25" x14ac:dyDescent="0.25">
      <c r="A176" s="9"/>
      <c r="B176" s="195"/>
      <c r="C176" s="196"/>
      <c r="D176" s="197"/>
      <c r="E176" s="156" t="s">
        <v>2621</v>
      </c>
      <c r="F176" s="156" t="s">
        <v>2622</v>
      </c>
      <c r="G176" s="156" t="s">
        <v>2623</v>
      </c>
      <c r="H176" s="5"/>
      <c r="I176" s="195"/>
      <c r="J176" s="196"/>
      <c r="K176" s="196"/>
      <c r="L176" s="197"/>
      <c r="M176" s="253"/>
      <c r="O176" s="8"/>
      <c r="Q176" s="19"/>
      <c r="R176" s="19"/>
      <c r="S176" s="156" t="s">
        <v>2623</v>
      </c>
      <c r="T176" s="19"/>
      <c r="U176" s="19"/>
      <c r="V176" s="19"/>
      <c r="W176" s="19"/>
      <c r="X176" s="19"/>
      <c r="Y176" s="19"/>
      <c r="Z176" s="19"/>
      <c r="AA176" s="19"/>
      <c r="AB176" s="19"/>
    </row>
    <row r="177" spans="1:28" ht="23.25" x14ac:dyDescent="0.25">
      <c r="A177" s="9"/>
      <c r="B177" s="244" t="s">
        <v>2671</v>
      </c>
      <c r="C177" s="244"/>
      <c r="D177" s="244"/>
      <c r="E177" s="24">
        <v>0.02</v>
      </c>
      <c r="F177" s="170"/>
      <c r="G177" s="171" t="str">
        <f>IF(F177&gt;0,SUM(E177+F177),"")</f>
        <v/>
      </c>
      <c r="H177" s="5"/>
      <c r="I177" s="241" t="s">
        <v>2673</v>
      </c>
      <c r="J177" s="242"/>
      <c r="K177" s="242"/>
      <c r="L177" s="243"/>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7"/>
      <c r="G178" s="155" t="str">
        <f>IF(F178&gt;0,SUM(E178+F178),"")</f>
        <v/>
      </c>
      <c r="H178" s="5"/>
      <c r="I178" s="241" t="s">
        <v>1169</v>
      </c>
      <c r="J178" s="242"/>
      <c r="K178" s="243"/>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7"/>
      <c r="G179" s="155" t="str">
        <f>IF(F179&gt;0,SUM(E179+F179),"")</f>
        <v/>
      </c>
      <c r="H179" s="5"/>
      <c r="I179" s="241" t="s">
        <v>1170</v>
      </c>
      <c r="J179" s="242"/>
      <c r="K179" s="243"/>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7"/>
      <c r="G180" s="155" t="str">
        <f>IF(F180&gt;0,SUM(E180+F180),"")</f>
        <v/>
      </c>
      <c r="H180" s="5"/>
      <c r="I180" s="241" t="s">
        <v>1171</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5" t="s">
        <v>2633</v>
      </c>
      <c r="L183" s="24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6"/>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8" t="s">
        <v>2641</v>
      </c>
      <c r="C190" s="21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3">
        <f ca="1">NOW()</f>
        <v>44193.311965162036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3" t="str">
        <f>HYPERLINK("#Integrante_6!A109","CAPACIDAD RESIDUAL")</f>
        <v>CAPACIDAD RESIDUAL</v>
      </c>
      <c r="F8" s="264"/>
      <c r="G8" s="26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3" t="str">
        <f>HYPERLINK("#Integrante_6!A162","TALENTO HUMANO")</f>
        <v>TALENTO HUMANO</v>
      </c>
      <c r="F9" s="264"/>
      <c r="G9" s="26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3" t="str">
        <f>HYPERLINK("#Integrante_6!F162","INFRAESTRUCTURA")</f>
        <v>INFRAESTRUCTURA</v>
      </c>
      <c r="F10" s="264"/>
      <c r="G10" s="26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0" t="s">
        <v>8</v>
      </c>
      <c r="M15" s="26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6"/>
      <c r="I20" s="141"/>
      <c r="J20" s="142"/>
      <c r="K20" s="143"/>
      <c r="L20" s="144"/>
      <c r="M20" s="144"/>
      <c r="N20" s="127">
        <f>+(M20-L20)/30</f>
        <v>0</v>
      </c>
      <c r="O20" s="130"/>
      <c r="U20" s="126"/>
      <c r="V20" s="105">
        <f ca="1">NOW()</f>
        <v>44193.311965162036</v>
      </c>
      <c r="W20" s="105">
        <f ca="1">NOW()</f>
        <v>44193.311965162036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1"/>
      <c r="I37" s="122"/>
      <c r="J37" s="122"/>
      <c r="K37" s="122"/>
      <c r="L37" s="122"/>
      <c r="M37" s="122"/>
      <c r="N37" s="122"/>
      <c r="O37" s="123"/>
    </row>
    <row r="38" spans="1:16" ht="21" customHeight="1" x14ac:dyDescent="0.25">
      <c r="A38" s="9"/>
      <c r="B38" s="261" t="e">
        <f>VLOOKUP(B20,EAS!A2:B1439,2,0)</f>
        <v>#N/A</v>
      </c>
      <c r="C38" s="261"/>
      <c r="D38" s="261"/>
      <c r="E38" s="261"/>
      <c r="F38" s="261"/>
      <c r="G38" s="5"/>
      <c r="H38" s="124"/>
      <c r="I38" s="270" t="s">
        <v>7</v>
      </c>
      <c r="J38" s="270"/>
      <c r="K38" s="270"/>
      <c r="L38" s="270"/>
      <c r="M38" s="270"/>
      <c r="N38" s="270"/>
      <c r="O38" s="125"/>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6"/>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5" t="s">
        <v>2648</v>
      </c>
      <c r="J167" s="236"/>
      <c r="K167" s="236"/>
      <c r="L167" s="236"/>
      <c r="M167" s="236"/>
      <c r="N167" s="236"/>
      <c r="O167" s="237"/>
      <c r="U167" s="51"/>
    </row>
    <row r="168" spans="1:28" x14ac:dyDescent="0.25">
      <c r="A168" s="9"/>
      <c r="B168" s="205" t="s">
        <v>2663</v>
      </c>
      <c r="C168" s="205"/>
      <c r="D168" s="205"/>
      <c r="E168" s="8"/>
      <c r="F168" s="5"/>
      <c r="H168" s="81" t="s">
        <v>2662</v>
      </c>
      <c r="I168" s="235"/>
      <c r="J168" s="236"/>
      <c r="K168" s="236"/>
      <c r="L168" s="236"/>
      <c r="M168" s="236"/>
      <c r="N168" s="236"/>
      <c r="O168" s="237"/>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6"/>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7"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6"/>
      <c r="T177" s="19"/>
      <c r="U177" s="19"/>
      <c r="V177" s="19"/>
      <c r="W177" s="19"/>
      <c r="X177" s="19"/>
      <c r="Y177" s="19"/>
      <c r="Z177" s="19"/>
      <c r="AA177" s="19"/>
      <c r="AB177" s="19"/>
    </row>
    <row r="178" spans="1:28" ht="23.25" x14ac:dyDescent="0.25">
      <c r="A178" s="9"/>
      <c r="B178" s="195"/>
      <c r="C178" s="196"/>
      <c r="D178" s="197"/>
      <c r="E178" s="156" t="s">
        <v>2621</v>
      </c>
      <c r="F178" s="156" t="s">
        <v>2622</v>
      </c>
      <c r="G178" s="156" t="s">
        <v>2623</v>
      </c>
      <c r="H178" s="5"/>
      <c r="I178" s="195"/>
      <c r="J178" s="196"/>
      <c r="K178" s="196"/>
      <c r="L178" s="197"/>
      <c r="M178" s="253"/>
      <c r="O178" s="8"/>
      <c r="Q178" s="19"/>
      <c r="R178" s="19"/>
      <c r="S178" s="156" t="s">
        <v>2623</v>
      </c>
      <c r="T178" s="19"/>
      <c r="U178" s="19"/>
      <c r="V178" s="19"/>
      <c r="W178" s="19"/>
      <c r="X178" s="19"/>
      <c r="Y178" s="19"/>
      <c r="Z178" s="19"/>
      <c r="AA178" s="19"/>
      <c r="AB178" s="19"/>
    </row>
    <row r="179" spans="1:28" ht="23.25" x14ac:dyDescent="0.25">
      <c r="A179" s="9"/>
      <c r="B179" s="244" t="s">
        <v>2671</v>
      </c>
      <c r="C179" s="244"/>
      <c r="D179" s="244"/>
      <c r="E179" s="24">
        <v>0.02</v>
      </c>
      <c r="F179" s="170"/>
      <c r="G179" s="171" t="str">
        <f>IF(F179&gt;0,SUM(E179+F179),"")</f>
        <v/>
      </c>
      <c r="H179" s="5"/>
      <c r="I179" s="241" t="s">
        <v>2673</v>
      </c>
      <c r="J179" s="242"/>
      <c r="K179" s="242"/>
      <c r="L179" s="24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7"/>
      <c r="G180" s="155" t="str">
        <f>IF(F180&gt;0,SUM(E180+F180),"")</f>
        <v/>
      </c>
      <c r="H180" s="5"/>
      <c r="I180" s="241" t="s">
        <v>1169</v>
      </c>
      <c r="J180" s="242"/>
      <c r="K180" s="243"/>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7"/>
      <c r="G181" s="155" t="str">
        <f>IF(F181&gt;0,SUM(E181+F181),"")</f>
        <v/>
      </c>
      <c r="H181" s="5"/>
      <c r="I181" s="241" t="s">
        <v>1170</v>
      </c>
      <c r="J181" s="242"/>
      <c r="K181" s="243"/>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7"/>
      <c r="G182" s="155" t="str">
        <f>IF(F182&gt;0,SUM(E182+F182),"")</f>
        <v/>
      </c>
      <c r="H182" s="5"/>
      <c r="I182" s="241" t="s">
        <v>1171</v>
      </c>
      <c r="J182" s="242"/>
      <c r="K182" s="243"/>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5" t="s">
        <v>2633</v>
      </c>
      <c r="L185" s="24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8" t="s">
        <v>2641</v>
      </c>
      <c r="C192" s="21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