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<sst xmlns="http://schemas.openxmlformats.org/spreadsheetml/2006/main" count="3437" uniqueCount="2733">
  <si>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</si>
  <si>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</si>
  <si>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</si>
  <si>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</si>
  <si>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</si>
  <si>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</si>
  <si>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</si>
  <si>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</si>
  <si>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</si>
  <si>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</si>
  <si>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</si>
  <si>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</si>
  <si>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</si>
  <si>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</si>
  <si>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</si>
  <si>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</si>
  <si>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</si>
  <si>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</si>
  <si>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</si>
  <si>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</si>
  <si>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</si>
  <si>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</si>
  <si>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</si>
  <si>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</si>
  <si>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</si>
  <si>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</si>
  <si>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</si>
  <si>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</si>
  <si>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</si>
  <si>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</si>
  <si>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</si>
  <si>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</si>
  <si>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</si>
  <si>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</si>
  <si>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</si>
  <si>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</si>
  <si>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</si>
  <si>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</si>
  <si>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</si>
  <si>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</si>
  <si>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</si>
  <si>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</si>
  <si>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</si>
  <si>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</si>
  <si>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</si>
  <si>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</si>
  <si>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</si>
  <si>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</si>
  <si>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</si>
  <si>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</si>
  <si>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</si>
  <si>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</si>
  <si>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</si>
  <si>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</si>
  <si>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</si>
  <si>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</si>
  <si>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</si>
  <si>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</si>
  <si>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</si>
  <si>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</si>
  <si>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</si>
  <si>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</si>
  <si>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</si>
  <si>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</si>
  <si>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</si>
  <si>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</si>
  <si>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</si>
  <si>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</si>
  <si>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</si>
  <si>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</si>
  <si>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</si>
  <si>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</si>
  <si>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</si>
  <si>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</si>
  <si>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</si>
  <si>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</si>
  <si>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</si>
  <si>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</si>
  <si>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</si>
  <si>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</si>
  <si>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</si>
  <si>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</si>
  <si>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</si>
  <si>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</si>
  <si>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</si>
  <si>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</si>
  <si>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</si>
  <si>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</si>
  <si>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</si>
  <si>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</si>
  <si>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</si>
  <si>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</si>
  <si>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</si>
  <si>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</si>
  <si>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</si>
  <si>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</si>
  <si>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</si>
  <si>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</si>
  <si>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</si>
  <si>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</si>
  <si>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</si>
  <si>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</si>
  <si>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</si>
  <si>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</si>
  <si>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</si>
  <si>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</si>
  <si>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</si>
  <si>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</si>
  <si>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</si>
  <si>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</si>
  <si>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</si>
  <si>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</si>
  <si>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</si>
  <si>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</si>
  <si>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</si>
  <si>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</si>
  <si>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</si>
  <si>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</si>
  <si>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</si>
  <si>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</si>
  <si>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</si>
  <si>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</si>
  <si>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</si>
  <si>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</si>
  <si>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</si>
  <si>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</si>
  <si>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</si>
  <si>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</si>
  <si>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</si>
  <si>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</si>
  <si>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</si>
  <si>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</si>
  <si>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</si>
  <si>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</si>
  <si>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</si>
  <si>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</si>
  <si>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</si>
  <si>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</si>
  <si>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</si>
  <si>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</si>
  <si>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</si>
  <si>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</si>
  <si>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</si>
  <si>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</si>
  <si>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</si>
  <si>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</si>
  <si>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</si>
  <si>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</si>
  <si>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</si>
  <si>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</si>
  <si>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</si>
  <si>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</si>
  <si>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</si>
  <si>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</si>
  <si>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</si>
  <si>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</si>
  <si>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</si>
  <si>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</si>
  <si>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</si>
  <si>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</si>
  <si>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</si>
  <si>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</si>
  <si>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</si>
  <si>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</si>
  <si>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</si>
  <si>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</si>
  <si>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</si>
  <si>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</si>
  <si>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</si>
  <si>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</si>
  <si>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</si>
  <si>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</si>
  <si>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</si>
  <si>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</si>
  <si>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</si>
  <si>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</si>
  <si>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</si>
  <si>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</si>
  <si>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</si>
  <si>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</si>
  <si>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</si>
  <si>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</si>
  <si>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</si>
  <si>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</si>
  <si>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</si>
  <si>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</si>
  <si>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</si>
  <si>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</si>
  <si>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</si>
  <si>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</si>
  <si>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</si>
  <si>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</si>
  <si>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</si>
  <si>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</si>
  <si>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</si>
  <si>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</si>
  <si>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</si>
  <si>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</si>
  <si>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</si>
  <si>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</si>
  <si>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</si>
  <si>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</si>
  <si>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</si>
  <si>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</si>
  <si>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</si>
  <si>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</si>
  <si>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</si>
  <si>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</si>
  <si>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</si>
  <si>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</si>
  <si>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</si>
  <si>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</si>
  <si>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</si>
  <si>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</si>
  <si>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</si>
  <si>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</si>
  <si>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</si>
  <si>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</si>
  <si>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</si>
  <si>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</si>
  <si>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</si>
  <si>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</si>
  <si>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</si>
  <si>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</si>
  <si>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</si>
  <si>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</si>
  <si>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</si>
  <si>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</si>
  <si>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</si>
  <si>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</si>
  <si>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</si>
  <si>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</si>
  <si>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</si>
  <si>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</si>
  <si>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</si>
  <si>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</si>
  <si>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</si>
  <si>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</si>
  <si>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</si>
  <si>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</si>
  <si>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</si>
  <si>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</si>
  <si>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</si>
  <si>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</si>
  <si>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</si>
  <si>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</si>
  <si>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</si>
  <si>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</si>
  <si>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</si>
  <si>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</si>
  <si>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</si>
  <si>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</si>
  <si>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</si>
  <si>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</si>
  <si>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</si>
  <si>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</si>
  <si>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</si>
  <si>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</si>
  <si>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</si>
  <si>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</si>
  <si>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</si>
  <si>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</si>
  <si>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</si>
  <si>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</si>
  <si>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</si>
  <si>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</si>
  <si>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</si>
  <si>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</si>
  <si>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</si>
  <si>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</si>
  <si>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</si>
  <si>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</si>
  <si>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</si>
  <si>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</si>
  <si>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</si>
  <si>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</si>
  <si>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</si>
  <si>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</si>
  <si>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</si>
  <si>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</si>
  <si>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</si>
  <si>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</si>
  <si>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</si>
  <si>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</si>
  <si>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</si>
  <si>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</si>
  <si>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</si>
  <si>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</si>
  <si>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</si>
  <si>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</si>
  <si>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</si>
  <si>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</si>
  <si>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</si>
  <si>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</si>
  <si>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</si>
  <si>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</si>
  <si>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</si>
  <si>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</si>
  <si>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</si>
  <si>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</si>
  <si>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</si>
  <si>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</si>
  <si>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</si>
  <si>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</si>
  <si>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</si>
  <si>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</si>
  <si>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</si>
  <si>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</si>
  <si>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</si>
  <si>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</si>
  <si>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</si>
  <si>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</si>
  <si>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</si>
  <si>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</si>
  <si>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</si>
  <si>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</si>
  <si>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</si>
  <si>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</si>
  <si>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</si>
  <si>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</si>
  <si>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</si>
  <si>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</si>
  <si>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</si>
  <si>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</si>
  <si>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</si>
  <si>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</si>
  <si>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</si>
  <si>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</si>
  <si>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</si>
  <si>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</si>
  <si>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</si>
  <si>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</si>
  <si>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</si>
  <si>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</si>
  <si>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</si>
  <si>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</si>
  <si>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</si>
  <si>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</si>
  <si>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</si>
  <si>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</si>
  <si>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</si>
  <si>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</si>
  <si>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</si>
  <si>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</si>
  <si>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</si>
  <si>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</si>
  <si>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</si>
  <si>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</si>
  <si>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</si>
  <si>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</si>
  <si>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</si>
  <si>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</si>
  <si>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</si>
  <si>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</si>
  <si>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</si>
  <si>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</si>
  <si>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</si>
  <si>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</si>
  <si>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</si>
  <si>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</si>
  <si>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</si>
  <si>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</si>
  <si>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</si>
  <si>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</si>
  <si>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</si>
  <si>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</si>
  <si>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</si>
  <si>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</si>
  <si>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</si>
  <si>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</si>
  <si>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</si>
  <si>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</si>
  <si>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</si>
  <si>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</si>
  <si>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</si>
  <si>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</si>
  <si>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</si>
  <si>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</si>
  <si>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</si>
  <si>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</si>
  <si>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</si>
  <si>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</si>
  <si>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</si>
  <si>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</si>
  <si>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</si>
  <si>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</si>
  <si>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</si>
  <si>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</si>
  <si>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</si>
  <si>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</si>
  <si>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</si>
  <si>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</si>
  <si>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</si>
  <si>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</si>
  <si>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</si>
  <si>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</si>
  <si>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</si>
  <si>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</si>
  <si>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</si>
  <si>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</si>
  <si>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</si>
  <si>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</si>
  <si>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</si>
  <si>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</si>
  <si>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</si>
  <si>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</si>
  <si>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</si>
  <si>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</si>
  <si>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</si>
  <si>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</si>
  <si>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</si>
  <si>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</si>
  <si>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</si>
  <si>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</si>
  <si>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</si>
  <si>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</si>
  <si>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</si>
  <si>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</si>
  <si>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</si>
  <si>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</si>
  <si>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</si>
  <si>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</si>
  <si>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</si>
  <si>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</si>
  <si>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</si>
  <si>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</si>
  <si>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</si>
  <si>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</si>
  <si>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</si>
  <si>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</si>
  <si>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</si>
  <si>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</si>
  <si>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</si>
  <si>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</si>
  <si>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</si>
  <si>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</si>
  <si>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</si>
  <si>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</si>
  <si>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</si>
  <si>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</si>
  <si>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</si>
  <si>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</si>
  <si>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</si>
  <si>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</si>
  <si>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</si>
  <si>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</si>
  <si>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</si>
  <si>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</si>
  <si>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</si>
  <si>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</si>
  <si>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</si>
  <si>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</si>
  <si>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</si>
  <si>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</si>
  <si>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</si>
  <si>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</si>
  <si>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</si>
  <si>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</si>
  <si>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</si>
  <si>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</si>
  <si>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</si>
  <si>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</si>
  <si>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</si>
  <si>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</si>
  <si>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</si>
  <si>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</si>
  <si>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</si>
  <si>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</si>
  <si>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</si>
  <si>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</si>
  <si>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</si>
  <si>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</si>
  <si>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</si>
  <si>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</si>
  <si>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</si>
  <si>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</si>
  <si>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</si>
  <si>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</si>
  <si>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</si>
  <si>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</si>
  <si>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</si>
  <si>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</si>
  <si>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</si>
  <si>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</si>
  <si>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</si>
  <si>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</si>
  <si>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</si>
  <si>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</si>
  <si>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</si>
  <si>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</si>
  <si>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</si>
  <si>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</si>
  <si>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</si>
  <si>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</si>
  <si>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</si>
  <si>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</si>
  <si>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</si>
  <si>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</si>
  <si>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</si>
  <si>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</si>
  <si>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</si>
  <si>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</si>
  <si>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</si>
  <si>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</si>
  <si>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</si>
  <si>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</si>
  <si>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</si>
  <si>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</si>
  <si>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</si>
  <si>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</si>
  <si>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</si>
  <si>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</si>
  <si>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</si>
  <si>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</si>
  <si>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</si>
  <si>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</si>
  <si>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</si>
  <si>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</si>
  <si>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</si>
  <si>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</si>
  <si>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</si>
  <si>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</si>
  <si>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</si>
  <si>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</si>
  <si>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</si>
  <si>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</si>
  <si>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</si>
  <si>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</si>
  <si>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</si>
  <si>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</si>
  <si>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</si>
  <si>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</si>
  <si>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</si>
  <si>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</si>
  <si>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</si>
  <si>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</si>
  <si>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</si>
  <si>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</si>
  <si>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</si>
  <si>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</si>
  <si>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</si>
  <si>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</si>
  <si>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</si>
  <si>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</si>
  <si>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</si>
  <si>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</si>
  <si>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</si>
  <si>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</si>
  <si>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</si>
  <si>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</si>
  <si>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</si>
  <si>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</si>
  <si>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</si>
  <si>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</si>
  <si>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</si>
  <si>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</si>
  <si>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</si>
  <si>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</si>
  <si>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</si>
  <si>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</si>
  <si>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</si>
  <si>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</si>
  <si>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</si>
  <si>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</si>
  <si>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</si>
  <si>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</si>
  <si>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</si>
  <si>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</si>
  <si>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</si>
  <si>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</si>
  <si>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</si>
  <si>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</si>
  <si>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</si>
  <si>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</si>
  <si>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</si>
  <si>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</si>
  <si>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</si>
  <si>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</si>
  <si>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</si>
  <si>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</si>
  <si>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</si>
  <si>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</si>
  <si>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</si>
  <si>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</si>
  <si>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</si>
  <si>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</si>
  <si>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</si>
  <si>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</si>
  <si>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</si>
  <si>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</si>
  <si>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</si>
  <si>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</si>
  <si>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</si>
  <si>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</si>
  <si>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</si>
  <si>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</si>
  <si>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</si>
  <si>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</si>
  <si>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</si>
  <si>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</si>
  <si>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</si>
  <si>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</si>
  <si>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</si>
  <si>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</si>
  <si>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</si>
  <si>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</si>
  <si>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</si>
  <si>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</si>
  <si>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</si>
  <si>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</si>
  <si>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</si>
  <si>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</si>
  <si>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</si>
  <si>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</si>
  <si>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</si>
  <si>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</si>
  <si>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</si>
  <si>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</si>
  <si>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</si>
  <si>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</si>
  <si>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</si>
  <si>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</si>
  <si>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</si>
  <si>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</si>
  <si>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</si>
  <si>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</si>
  <si>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</si>
  <si>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</si>
  <si>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</si>
  <si>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</si>
  <si>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</si>
  <si>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</si>
  <si>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</si>
  <si>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</si>
  <si>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</si>
  <si>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</si>
  <si>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</si>
  <si>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</si>
  <si>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</si>
  <si>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</si>
  <si>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</si>
  <si>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</si>
  <si>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</si>
  <si>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</si>
  <si>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</si>
  <si>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</si>
  <si>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</si>
  <si>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</si>
  <si>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</si>
  <si>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</si>
  <si>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</si>
  <si>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</si>
  <si>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</si>
  <si>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</si>
  <si>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</si>
  <si>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</si>
  <si>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</si>
  <si>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</si>
  <si>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</si>
  <si>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</si>
  <si>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</si>
  <si>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</si>
  <si>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</si>
  <si>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</si>
  <si>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</si>
  <si>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</si>
  <si>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</si>
  <si>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</si>
  <si>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</si>
  <si>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</si>
  <si>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</si>
  <si>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</si>
  <si>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</si>
  <si>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</si>
  <si>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</si>
  <si>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</si>
  <si>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</si>
  <si>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</si>
  <si>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</si>
  <si>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</si>
  <si>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</si>
  <si>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</si>
  <si>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</si>
  <si>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</si>
  <si>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</si>
  <si>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</si>
  <si>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</si>
  <si>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</si>
  <si>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</si>
  <si>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</si>
  <si>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</si>
  <si>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</si>
  <si>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</si>
  <si>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</si>
  <si>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</si>
  <si>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</si>
  <si>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</si>
  <si>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</si>
  <si>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</si>
  <si>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</si>
  <si>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</si>
  <si>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</si>
  <si>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</si>
  <si>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</si>
  <si>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</si>
  <si>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</si>
  <si>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</si>
  <si>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</si>
  <si>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</si>
  <si>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</si>
  <si>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</si>
  <si>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</si>
  <si>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</si>
  <si>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</si>
  <si>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</si>
  <si>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</si>
  <si>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</si>
  <si>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</si>
  <si>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</si>
  <si>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</si>
  <si>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</si>
  <si>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</si>
  <si>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</si>
  <si>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</si>
  <si>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</si>
  <si>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</si>
  <si>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</si>
  <si>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</si>
  <si>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</si>
  <si>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</si>
  <si>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</si>
  <si>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</si>
  <si>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</si>
  <si>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</si>
  <si>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</si>
  <si>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</si>
  <si>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</si>
  <si>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</si>
  <si>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</si>
  <si>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</si>
  <si>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</si>
  <si>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</si>
  <si>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</si>
  <si>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</si>
  <si>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</si>
  <si>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</si>
  <si>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</si>
  <si>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</si>
  <si>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</si>
  <si>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</si>
  <si>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</si>
  <si>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</si>
  <si>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</si>
  <si>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</si>
  <si>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</si>
  <si>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</si>
  <si>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</si>
  <si>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</si>
  <si>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</si>
  <si>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</si>
  <si>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</si>
  <si>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</si>
  <si>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</si>
  <si>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</si>
  <si>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</si>
  <si>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</si>
  <si>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</si>
  <si>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</si>
  <si>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</si>
  <si>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</si>
  <si>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</si>
  <si>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</si>
  <si>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</si>
  <si>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</si>
  <si>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</si>
  <si>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</si>
  <si>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</si>
  <si>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</si>
  <si>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</si>
  <si>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</si>
  <si>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</si>
  <si>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</si>
  <si>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</si>
  <si>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</si>
  <si>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</si>
  <si>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</si>
  <si>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</si>
  <si>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</si>
  <si>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</si>
  <si>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</si>
  <si>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</si>
  <si>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</si>
  <si>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</si>
  <si>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</si>
  <si>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</si>
  <si>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</si>
  <si>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</si>
  <si>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</si>
  <si>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</si>
  <si>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</si>
  <si>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</si>
  <si>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</si>
  <si>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</si>
  <si>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</si>
  <si>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</si>
  <si>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</si>
  <si>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</si>
  <si>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</si>
  <si>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</si>
  <si>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</si>
  <si>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</si>
  <si>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</si>
  <si>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</si>
  <si>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</si>
  <si>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</si>
  <si>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</si>
  <si>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</si>
  <si>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</si>
  <si>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</si>
  <si>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</si>
  <si>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</si>
  <si>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</si>
  <si>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</si>
  <si>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</si>
  <si>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</si>
  <si>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</si>
  <si>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</si>
  <si>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</si>
  <si>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</si>
  <si>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</si>
  <si>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</si>
  <si>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</si>
  <si>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</si>
  <si>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</si>
  <si>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</si>
  <si>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</si>
  <si>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</si>
  <si>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</si>
  <si>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</si>
  <si>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</si>
  <si>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</si>
  <si>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</si>
  <si>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</si>
  <si>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</si>
  <si>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</si>
  <si>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</si>
  <si>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</si>
  <si>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</si>
  <si>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</si>
  <si>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</si>
  <si>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</si>
  <si>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</si>
  <si>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</si>
  <si>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</si>
  <si>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</si>
  <si>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</si>
  <si>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</si>
  <si>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</si>
  <si>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</si>
  <si>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</si>
  <si>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</si>
  <si>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</si>
  <si>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</si>
  <si>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</si>
  <si>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</si>
  <si>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</si>
  <si>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</si>
  <si>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</si>
  <si>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</si>
  <si>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</si>
  <si>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</si>
  <si>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</si>
  <si>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</si>
  <si>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</si>
  <si>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</si>
  <si>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</si>
  <si>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</si>
  <si>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</si>
  <si>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</si>
  <si>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</si>
  <si>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</si>
  <si>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</si>
  <si>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</si>
  <si>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</si>
  <si>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</si>
  <si>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</si>
  <si>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</si>
  <si>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</si>
  <si>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</si>
  <si>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</si>
  <si>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</si>
  <si>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</si>
  <si>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</si>
  <si>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</si>
  <si>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</si>
  <si>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</si>
  <si>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</si>
  <si>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</si>
  <si>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</si>
  <si>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</si>
  <si>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</si>
  <si>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</si>
  <si>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</si>
  <si>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</si>
  <si>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</si>
  <si>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</si>
  <si>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</si>
  <si>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</si>
  <si>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</si>
  <si>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</si>
  <si>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</si>
  <si>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</si>
  <si>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</si>
  <si>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</si>
  <si>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</si>
  <si>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</si>
  <si>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</si>
  <si>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</si>
  <si>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</si>
  <si>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</si>
  <si>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</si>
  <si>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</si>
  <si>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</si>
  <si>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</si>
  <si>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</si>
  <si>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</si>
  <si>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</si>
  <si>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</si>
  <si>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</si>
  <si>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</si>
  <si>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</si>
  <si>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</si>
  <si>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</si>
  <si>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</si>
  <si>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</si>
  <si>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</si>
  <si>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</si>
  <si>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</si>
  <si>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</si>
  <si>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</si>
  <si>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</si>
  <si>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</si>
  <si>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</si>
  <si>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</si>
  <si>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</si>
  <si>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</si>
  <si>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</si>
  <si>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</si>
  <si>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</si>
  <si>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</si>
  <si>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</si>
  <si>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</si>
  <si>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</si>
  <si>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</si>
  <si>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</si>
  <si>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</si>
  <si>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</si>
  <si>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</si>
  <si>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</si>
  <si>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</si>
  <si>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</si>
  <si>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</si>
  <si>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</si>
  <si>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</si>
  <si>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</si>
  <si>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</si>
  <si>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</si>
  <si>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</si>
  <si>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</si>
  <si>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</si>
  <si>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</si>
  <si>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</si>
  <si>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</si>
  <si>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</si>
  <si>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</si>
  <si>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</si>
  <si>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</si>
  <si>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</si>
  <si>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</si>
  <si>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</si>
  <si>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</si>
  <si>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</si>
  <si>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</si>
  <si>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</si>
  <si>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</si>
  <si>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</si>
  <si>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</si>
  <si>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</si>
  <si>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</si>
  <si>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</si>
  <si>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</si>
  <si>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</si>
  <si>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</si>
  <si>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</si>
  <si>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</si>
  <si>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</si>
  <si>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</si>
  <si>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</si>
  <si>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</si>
  <si>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</si>
  <si>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</si>
  <si>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</si>
  <si>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</si>
  <si>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</si>
  <si>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</si>
  <si>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</si>
  <si>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</si>
  <si>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</si>
  <si>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</si>
  <si>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</si>
  <si>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</si>
  <si>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</si>
  <si>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</si>
  <si>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</si>
  <si>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</si>
  <si>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</si>
  <si>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</si>
  <si>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</si>
  <si>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</si>
  <si>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</si>
  <si>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</si>
  <si>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</si>
  <si>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</si>
  <si>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</si>
  <si>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</si>
  <si>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</si>
  <si>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</si>
  <si>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</si>
  <si>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</si>
  <si>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</si>
  <si>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</si>
  <si>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</si>
  <si>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</si>
  <si>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</si>
  <si>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</si>
  <si>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</si>
  <si>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</si>
  <si>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</si>
  <si>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</si>
  <si>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</si>
  <si>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</si>
  <si>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</si>
  <si>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</si>
  <si>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</si>
  <si>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</si>
  <si>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</si>
  <si>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</si>
  <si>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</si>
  <si>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</si>
  <si>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</si>
  <si>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</si>
  <si>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</si>
  <si>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</si>
  <si>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</si>
  <si>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</si>
  <si>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</si>
  <si>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</si>
  <si>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</si>
  <si>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</si>
  <si>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</si>
  <si>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</si>
  <si>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</si>
  <si>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</si>
  <si>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</si>
  <si>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</si>
  <si>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</si>
  <si>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</si>
  <si>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</si>
  <si>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</si>
  <si>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</si>
  <si>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</si>
  <si>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</si>
  <si>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</si>
  <si>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</si>
  <si>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</si>
  <si>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</si>
  <si>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</si>
  <si>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</si>
  <si>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</si>
  <si>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</si>
  <si>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</si>
  <si>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</si>
  <si>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</si>
  <si>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</si>
  <si>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</si>
  <si>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</si>
  <si>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</si>
  <si>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</si>
  <si>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</si>
  <si>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</si>
  <si>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</si>
  <si>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</si>
  <si>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</si>
  <si>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</si>
  <si>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</si>
  <si>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</si>
  <si>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</si>
  <si>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</si>
  <si>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</si>
  <si>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</si>
  <si>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</si>
  <si>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</si>
  <si>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</si>
  <si>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</si>
  <si>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</si>
  <si>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</si>
  <si>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</si>
  <si>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</si>
  <si>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</si>
  <si>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</si>
  <si>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</si>
  <si>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</si>
  <si>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</si>
  <si>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</si>
  <si>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</si>
  <si>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</si>
  <si>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</si>
  <si>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</si>
  <si>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</si>
  <si>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</si>
  <si>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</si>
  <si>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</si>
  <si>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</si>
  <si>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</si>
  <si>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</si>
  <si>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</si>
  <si>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</si>
  <si>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</si>
  <si>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</si>
  <si>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</si>
  <si>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</si>
  <si>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</si>
  <si>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</si>
  <si>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</si>
  <si>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</si>
  <si>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</si>
  <si>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</si>
  <si>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</si>
  <si>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</si>
  <si>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</si>
  <si>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</si>
  <si>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</si>
  <si>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</si>
  <si>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</si>
  <si>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</si>
  <si>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</si>
  <si>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</si>
  <si>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</si>
  <si>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</si>
  <si>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</si>
  <si>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</si>
  <si>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</si>
  <si>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</si>
  <si>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</si>
  <si>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</si>
  <si>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</si>
  <si>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</si>
  <si>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</si>
  <si>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</si>
  <si>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</si>
  <si>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</si>
  <si>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</si>
  <si>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</si>
  <si>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</si>
  <si>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</si>
  <si>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</si>
  <si>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</si>
  <si>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</si>
  <si>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</si>
  <si>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</si>
  <si>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</si>
  <si>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</si>
  <si>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</si>
  <si>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</si>
  <si>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</si>
  <si>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</si>
  <si>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</si>
  <si>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</si>
  <si>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</si>
  <si>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</si>
  <si>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</si>
  <si>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</si>
  <si>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</si>
  <si>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</si>
  <si>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</si>
  <si>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</si>
  <si>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</si>
  <si>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</si>
  <si>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</si>
  <si>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</si>
  <si>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</si>
  <si>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</si>
  <si>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</si>
  <si>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</si>
  <si>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</si>
  <si>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</si>
  <si>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</si>
  <si>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</si>
  <si>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</si>
  <si>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</si>
  <si>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</si>
  <si>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</si>
  <si>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</si>
  <si>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</si>
  <si>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</si>
  <si>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</si>
  <si>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</si>
  <si>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</si>
  <si>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</si>
  <si>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</si>
  <si>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</si>
  <si>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</si>
  <si>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</si>
  <si>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</si>
  <si>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</si>
  <si>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</si>
  <si>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</si>
  <si>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</si>
  <si>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</si>
  <si>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</si>
  <si>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</si>
  <si>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</si>
  <si>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</si>
  <si>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</si>
  <si>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</si>
  <si>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</si>
  <si>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</si>
  <si>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</si>
  <si>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</si>
  <si>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</si>
  <si>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</si>
  <si>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</si>
  <si>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</si>
  <si>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</si>
  <si>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</si>
  <si>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</si>
  <si>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</si>
  <si>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</si>
  <si>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</si>
  <si>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</si>
  <si>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</si>
  <si>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</si>
  <si>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</si>
  <si>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</si>
  <si>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</si>
  <si>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</si>
  <si>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</si>
  <si>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</si>
  <si>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</si>
  <si>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</si>
  <si>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</si>
  <si>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</si>
  <si>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</si>
  <si>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</si>
  <si>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</si>
  <si>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</si>
  <si>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</si>
  <si>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</si>
  <si>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</si>
  <si>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</si>
  <si>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</si>
  <si>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</si>
  <si>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</si>
  <si>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</si>
  <si>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</si>
  <si>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</si>
  <si>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</si>
  <si>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</si>
  <si>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</si>
  <si>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</si>
  <si>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</si>
  <si>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</si>
  <si>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</si>
  <si>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</si>
  <si>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</si>
  <si>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</si>
  <si>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</si>
  <si>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</si>
  <si>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</si>
  <si>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</si>
  <si>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</si>
  <si>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</si>
  <si>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</si>
  <si>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</si>
  <si>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</si>
  <si>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</si>
  <si>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</si>
  <si>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</si>
  <si>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</si>
  <si>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</si>
  <si>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</si>
  <si>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</si>
  <si>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</si>
  <si>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</si>
  <si>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</si>
  <si>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</si>
  <si>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</si>
  <si>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</si>
  <si>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</si>
  <si>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</si>
  <si>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</si>
  <si>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</si>
  <si>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</si>
  <si>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</si>
  <si>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</si>
  <si>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</si>
  <si>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</si>
  <si>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</si>
  <si>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</si>
  <si>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</si>
  <si>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</si>
  <si>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</si>
  <si>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</si>
  <si>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</si>
  <si>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</si>
  <si>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</si>
  <si>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</si>
  <si>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</si>
  <si>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</si>
  <si>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</si>
  <si>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</si>
  <si>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</si>
  <si>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</si>
  <si>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</si>
  <si>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</si>
  <si>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</si>
  <si>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</si>
  <si>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</si>
  <si>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</si>
  <si>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</si>
  <si>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</si>
  <si>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</si>
  <si>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</si>
  <si>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</si>
  <si>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</si>
  <si>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</si>
  <si>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</si>
  <si>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</si>
  <si>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</si>
  <si>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</si>
  <si>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</si>
  <si>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</si>
  <si>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</si>
  <si>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</si>
  <si>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</si>
  <si>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</si>
  <si>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</si>
  <si>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</si>
  <si>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</si>
  <si>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</si>
  <si>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</si>
  <si>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</si>
  <si>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</si>
  <si>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</si>
  <si>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</si>
  <si>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</si>
  <si>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</si>
  <si>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</si>
  <si>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</si>
  <si>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</si>
  <si>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</si>
  <si>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</si>
  <si>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</si>
  <si>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</si>
  <si>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</si>
  <si>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</si>
  <si>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</si>
  <si>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</si>
  <si>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</si>
  <si>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</si>
  <si>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</si>
  <si>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</si>
  <si>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</si>
  <si>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</si>
  <si>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</si>
  <si>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</si>
  <si>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</si>
  <si>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</si>
  <si>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</si>
  <si>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</si>
  <si>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</si>
  <si>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</si>
  <si>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</si>
  <si>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</si>
  <si>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</si>
  <si>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</si>
  <si>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</si>
  <si>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</si>
  <si>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</si>
  <si>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</si>
  <si>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</si>
  <si>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</si>
  <si>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</si>
  <si>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</si>
  <si>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</si>
  <si>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</si>
  <si>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</si>
  <si>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</si>
  <si>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</si>
  <si>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</si>
  <si>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</si>
  <si>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</si>
  <si>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</si>
  <si>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</si>
  <si>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</si>
  <si>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</si>
  <si>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</si>
  <si>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</si>
  <si>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</si>
  <si>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</si>
  <si>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</si>
  <si>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</si>
  <si>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</si>
  <si>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</si>
  <si>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</si>
  <si>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</si>
  <si>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</si>
  <si>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</si>
  <si>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</si>
  <si>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</si>
  <si>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</si>
  <si>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</si>
  <si>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</si>
  <si>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</si>
  <si>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</si>
  <si>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</si>
  <si>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</si>
  <si>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</si>
  <si>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</si>
  <si>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</si>
  <si>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</si>
  <si>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</si>
  <si>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</si>
  <si>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</si>
  <si>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</si>
  <si>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</si>
  <si>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</si>
  <si>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</si>
  <si>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</si>
  <si>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</si>
  <si>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</si>
  <si>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</si>
  <si>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</si>
  <si>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</si>
  <si>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</si>
  <si>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</si>
  <si>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</si>
  <si>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</si>
  <si>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</si>
  <si>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</si>
  <si>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</si>
  <si>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</si>
  <si>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</si>
  <si>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</si>
  <si>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</si>
  <si>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</si>
  <si>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</si>
  <si>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</si>
  <si>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</si>
  <si>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</si>
  <si>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</si>
  <si>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</si>
  <si>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</si>
  <si>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</si>
  <si>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</si>
  <si>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</si>
  <si>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</si>
  <si>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</si>
  <si>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</si>
  <si>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</si>
  <si>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</si>
  <si>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</si>
  <si>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</si>
  <si>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</si>
  <si>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</si>
  <si>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</si>
  <si>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</si>
  <si>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</si>
  <si>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</si>
  <si>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</si>
  <si>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</si>
  <si>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</si>
  <si>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</si>
  <si>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</si>
  <si>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</si>
  <si>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</si>
  <si>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</si>
  <si>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</si>
  <si>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</si>
  <si>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</si>
  <si>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</si>
  <si>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</si>
  <si>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</si>
  <si>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</si>
  <si>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</si>
  <si>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</si>
  <si>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</si>
  <si>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</si>
  <si>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</si>
  <si>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</si>
  <si>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</si>
  <si>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</si>
  <si>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</si>
  <si>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</si>
  <si>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</si>
  <si>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</si>
  <si>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</si>
  <si>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</si>
  <si>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</si>
  <si>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</si>
  <si>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</si>
  <si>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</si>
  <si>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</si>
  <si>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</si>
  <si>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</si>
  <si>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</si>
  <si>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</si>
  <si>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</si>
  <si>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</si>
  <si>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</si>
  <si>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</si>
  <si>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</si>
  <si>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</si>
  <si>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</si>
  <si>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</si>
  <si>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</si>
  <si>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</si>
  <si>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</si>
  <si>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</si>
  <si>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</si>
  <si>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</si>
  <si>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</si>
  <si>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</si>
  <si>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</si>
  <si>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</si>
  <si>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</si>
  <si>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</si>
  <si>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</si>
  <si>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</si>
  <si>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</si>
  <si>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</si>
  <si>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</si>
  <si>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</si>
  <si>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</si>
  <si>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</si>
  <si>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</si>
  <si>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</si>
  <si>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</si>
  <si>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</si>
  <si>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</si>
  <si>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</si>
  <si>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</si>
  <si>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</si>
  <si>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</si>
  <si>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</si>
  <si>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</si>
  <si>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</si>
  <si>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</si>
  <si>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</si>
  <si>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</si>
  <si>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</si>
  <si>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</si>
  <si>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</si>
  <si>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</si>
  <si>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</si>
  <si>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</si>
  <si>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</si>
  <si>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</si>
  <si>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</si>
  <si>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</si>
  <si>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</si>
  <si>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</si>
  <si>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</si>
  <si>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</si>
  <si>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</si>
  <si>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</si>
  <si>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</si>
  <si>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</si>
  <si>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</si>
  <si>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</si>
  <si>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</si>
  <si>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</si>
  <si>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</si>
  <si>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</si>
  <si>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</si>
  <si>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</si>
  <si>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</si>
  <si>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</si>
  <si>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</si>
  <si>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</si>
  <si>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</si>
  <si>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</si>
  <si>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</si>
  <si>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</si>
  <si>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</si>
  <si>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</si>
  <si>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</si>
  <si>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</si>
  <si>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</si>
  <si>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</si>
  <si>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</si>
  <si>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</si>
  <si>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</si>
  <si>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</si>
  <si>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</si>
  <si>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</si>
  <si>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</si>
  <si>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</si>
  <si>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</si>
  <si>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</si>
  <si>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</si>
  <si>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</si>
  <si>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</si>
  <si>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</si>
  <si>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</si>
  <si>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</si>
  <si>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</si>
  <si>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</si>
  <si>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</si>
  <si>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</si>
  <si>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</si>
  <si>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</si>
  <si>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</si>
  <si>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</si>
  <si>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</si>
  <si>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</si>
  <si>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</si>
  <si>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</si>
  <si>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</si>
  <si>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</si>
  <si>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</si>
  <si>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</si>
  <si>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</si>
  <si>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</si>
  <si>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</si>
  <si>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</si>
  <si>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</si>
  <si>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</si>
  <si>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</si>
  <si>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</si>
  <si>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</si>
  <si>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</si>
  <si>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</si>
  <si>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</si>
  <si>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</si>
  <si>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</si>
  <si>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</si>
  <si>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</si>
  <si>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</si>
  <si>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</si>
  <si>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</si>
  <si>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</si>
  <si>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</si>
  <si>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</si>
  <si>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</si>
  <si>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</si>
  <si>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</si>
  <si>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</si>
  <si>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</si>
  <si>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</si>
  <si>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</si>
  <si>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</si>
  <si>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</si>
  <si>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</si>
  <si>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</si>
  <si>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</si>
  <si>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</si>
  <si>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</si>
  <si>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</si>
  <si>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</si>
  <si>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</si>
  <si>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</si>
  <si>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</si>
  <si>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</si>
  <si>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</si>
  <si>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</si>
  <si>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</si>
  <si>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</si>
  <si>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</si>
  <si>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</si>
  <si>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</si>
  <si>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</si>
  <si>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</si>
  <si>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</si>
  <si>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</si>
  <si>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</si>
  <si>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</si>
  <si>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</si>
  <si>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</si>
  <si>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</si>
  <si>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</si>
  <si>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</si>
  <si>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</si>
  <si>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</si>
  <si>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</si>
  <si>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</si>
  <si>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</si>
  <si>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</si>
  <si>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</si>
  <si>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</si>
  <si>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</si>
  <si>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</si>
  <si>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</si>
  <si>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</si>
  <si>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</si>
  <si>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</si>
  <si>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</si>
  <si>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</si>
  <si>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</si>
  <si>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</si>
  <si>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</si>
  <si>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</si>
  <si>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</si>
  <si>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</si>
  <si>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</si>
  <si>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</si>
  <si>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</si>
  <si>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</si>
  <si>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</si>
  <si>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</si>
  <si>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</si>
  <si>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</si>
  <si>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</si>
  <si>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</si>
  <si>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</si>
  <si>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</si>
  <si>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</si>
  <si>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</si>
  <si>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</si>
  <si>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</si>
  <si>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</si>
  <si>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</si>
  <si>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</si>
  <si>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</si>
  <si>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</si>
  <si>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</si>
  <si>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</si>
  <si>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</si>
  <si>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</si>
  <si>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</si>
  <si>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</si>
  <si>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</si>
  <si>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</si>
  <si>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</si>
  <si>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</si>
  <si>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</si>
  <si>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</si>
  <si>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</si>
  <si>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</si>
  <si>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</si>
  <si>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</si>
  <si>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</si>
  <si>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</si>
  <si>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</si>
  <si>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</si>
  <si>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</si>
  <si>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</si>
  <si>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</si>
  <si>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</si>
  <si>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</si>
  <si>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</si>
  <si>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</si>
  <si>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</si>
  <si>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</si>
  <si>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</si>
  <si>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</si>
  <si>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</si>
  <si>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</si>
  <si>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</si>
  <si>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</si>
  <si>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</si>
  <si>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</si>
  <si>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</si>
  <si>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</si>
  <si>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</si>
  <si>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</si>
  <si>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</si>
  <si>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</si>
  <si>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</si>
  <si>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</si>
  <si>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</si>
  <si>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</si>
  <si>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</si>
  <si>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</si>
  <si>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</si>
  <si>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</si>
  <si>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</si>
  <si>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</si>
  <si>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</si>
  <si>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</si>
  <si>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</si>
  <si>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</si>
  <si>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</si>
  <si>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</si>
  <si>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</si>
  <si>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</si>
  <si>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</si>
  <si>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</si>
  <si>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</si>
  <si>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</si>
  <si>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</si>
  <si>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</si>
  <si>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</si>
  <si>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</si>
  <si>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</si>
  <si>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</si>
  <si>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</si>
  <si>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</si>
  <si>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</si>
  <si>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</si>
  <si>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</si>
  <si>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</si>
  <si>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</si>
  <si>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</si>
  <si>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</si>
  <si>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</si>
  <si>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</si>
  <si>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</si>
  <si>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</si>
  <si>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</si>
  <si>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</si>
  <si>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</si>
  <si>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</si>
  <si>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</si>
  <si>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</si>
  <si>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</si>
  <si>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</si>
  <si>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</si>
  <si>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</si>
  <si>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</si>
  <si>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</si>
  <si>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</si>
  <si>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</si>
  <si>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</si>
  <si>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</si>
  <si>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</si>
  <si>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</si>
  <si>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</si>
  <si>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</si>
  <si>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</si>
  <si>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</si>
  <si>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</si>
  <si>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</si>
  <si>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</si>
  <si>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</si>
  <si>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</si>
  <si>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</si>
  <si>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</si>
  <si>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</si>
  <si>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</si>
  <si>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</si>
  <si>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</si>
  <si>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</si>
  <si>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</si>
  <si>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</si>
  <si>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</si>
  <si>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</si>
  <si>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</si>
  <si>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</si>
  <si>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</si>
  <si>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</si>
  <si>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</si>
  <si>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</si>
  <si>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</si>
  <si>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</si>
  <si>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</si>
  <si>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</si>
  <si>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</si>
  <si>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</si>
  <si>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</si>
  <si>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</si>
  <si>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</si>
  <si>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</si>
  <si>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</si>
  <si>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</si>
  <si>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</si>
  <si>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</si>
  <si>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</si>
  <si>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</si>
  <si>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</si>
  <si>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</si>
  <si>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</si>
  <si>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</si>
  <si>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</si>
  <si>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</si>
  <si>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</si>
  <si>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</si>
  <si>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</si>
  <si>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</si>
  <si>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</si>
  <si>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</si>
  <si>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</si>
  <si>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</si>
  <si>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</si>
  <si>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</si>
  <si>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</si>
  <si>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</si>
  <si>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</si>
  <si>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</si>
  <si>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</si>
  <si>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</si>
  <si>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</si>
  <si>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</si>
  <si>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</si>
  <si>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</si>
  <si>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</si>
  <si>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</si>
  <si>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</si>
  <si>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</si>
  <si>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</si>
  <si>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</si>
  <si>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</si>
  <si>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</si>
  <si>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</si>
  <si>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</si>
  <si>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</si>
  <si>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</si>
  <si>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</si>
  <si>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</si>
  <si>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</si>
  <si>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</si>
  <si>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</si>
  <si>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</si>
  <si>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</si>
  <si>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</si>
  <si>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</si>
  <si>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</si>
  <si>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</si>
  <si>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</si>
  <si>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</si>
  <si>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</si>
  <si>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</si>
  <si>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</si>
  <si>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</si>
  <si>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</si>
  <si>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</si>
  <si>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</si>
  <si>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</si>
  <si>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</si>
  <si>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</si>
  <si>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</si>
  <si>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</si>
  <si>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</si>
  <si>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</si>
  <si>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</si>
  <si>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</si>
  <si>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</si>
  <si>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</si>
  <si>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</si>
  <si>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</si>
  <si>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</si>
  <si>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</si>
  <si>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</si>
  <si>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</si>
  <si>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</si>
  <si>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</si>
  <si>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</si>
  <si>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</si>
  <si>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</si>
  <si>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</si>
  <si>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</si>
  <si>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</si>
  <si>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</si>
  <si>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</si>
  <si>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</si>
  <si>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</si>
  <si>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</si>
  <si>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</si>
  <si>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</si>
  <si>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</si>
  <si>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</si>
  <si>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</si>
  <si>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</si>
  <si>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</si>
  <si>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</si>
  <si>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</si>
  <si>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</si>
  <si>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</si>
  <si>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</si>
  <si>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</si>
  <si>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</si>
  <si>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</si>
  <si>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</si>
  <si>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</si>
  <si>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</si>
  <si>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</si>
  <si>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</si>
  <si>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</si>
  <si>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</si>
  <si>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</si>
  <si>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</si>
  <si>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</si>
  <si>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</si>
  <si>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</si>
  <si>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</si>
  <si>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</si>
  <si>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</si>
  <si>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</si>
  <si>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</si>
  <si>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</si>
  <si>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</si>
  <si>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</si>
  <si>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</si>
  <si>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</si>
  <si>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</si>
  <si>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</si>
  <si>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</si>
  <si>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</si>
  <si>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</si>
  <si>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</si>
  <si>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</si>
  <si>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</si>
  <si>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</si>
  <si>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</si>
  <si>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</si>
  <si>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</si>
  <si>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</si>
  <si>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</si>
  <si>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</si>
  <si>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</si>
  <si>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</si>
  <si>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</si>
  <si>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</si>
  <si>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</si>
  <si>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</si>
  <si>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</si>
  <si>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</si>
  <si>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</si>
  <si>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</si>
  <si>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</si>
  <si>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</si>
  <si>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</si>
  <si>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</si>
  <si>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</si>
  <si>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</si>
  <si>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</si>
  <si>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</si>
  <si>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</si>
  <si>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</si>
  <si>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</si>
  <si>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</si>
  <si>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</si>
  <si>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</si>
  <si>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</si>
  <si>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</si>
  <si>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</si>
  <si>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</si>
  <si>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</si>
  <si>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</si>
  <si>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</si>
  <si>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</si>
  <si>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</si>
  <si>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</si>
  <si>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</si>
  <si>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</si>
  <si>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</si>
  <si>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</si>
  <si>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</si>
  <si>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</si>
  <si>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</si>
  <si>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</si>
  <si>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</si>
  <si>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</si>
  <si>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</si>
  <si>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</si>
  <si>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</si>
  <si>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</si>
  <si>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</si>
  <si>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</si>
  <si>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</si>
  <si>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</si>
  <si>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</si>
  <si>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</si>
  <si>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</si>
  <si>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</si>
  <si>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</si>
  <si>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</si>
  <si>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</si>
  <si>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</si>
  <si>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</si>
  <si>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</si>
  <si>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</si>
  <si>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</si>
  <si>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</si>
  <si>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</si>
  <si>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</si>
  <si>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</si>
  <si>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</si>
  <si>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</si>
  <si>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</si>
  <si>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</si>
  <si>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</si>
  <si>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</si>
  <si>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</si>
  <si>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</si>
  <si>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</si>
  <si>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</si>
  <si>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</si>
  <si>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</si>
  <si>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</si>
  <si>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</si>
  <si>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</si>
  <si>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</si>
  <si>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</si>
  <si>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</si>
  <si>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</si>
  <si>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</si>
  <si>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</si>
  <si>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</si>
  <si>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</si>
  <si>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</si>
  <si>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</si>
  <si>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</si>
  <si>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</si>
  <si>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</si>
  <si>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</si>
  <si>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</si>
  <si>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</si>
  <si>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</si>
  <si>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</si>
  <si>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</si>
  <si>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</si>
  <si>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</si>
  <si>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</si>
  <si>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</si>
  <si>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</si>
  <si>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</si>
  <si>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</si>
  <si>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</si>
  <si>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</si>
  <si>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</si>
  <si>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</si>
  <si>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</si>
  <si>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</si>
  <si>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</si>
  <si>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</si>
  <si>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</si>
  <si>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</si>
  <si>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</si>
  <si>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</si>
  <si>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</si>
  <si>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</si>
  <si>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</si>
  <si>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</si>
  <si>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</si>
  <si>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</si>
  <si>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</si>
  <si>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</si>
  <si>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</si>
  <si>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</si>
  <si>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</si>
  <si>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</si>
  <si>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</si>
  <si>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</si>
  <si>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</si>
  <si>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</si>
  <si>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</si>
  <si>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</si>
  <si>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</si>
  <si>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</si>
  <si>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</si>
  <si>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</si>
  <si>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</si>
  <si>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</si>
  <si>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</si>
  <si>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</si>
  <si>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</si>
  <si>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</si>
  <si>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</si>
  <si>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</si>
  <si>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</si>
  <si>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</si>
  <si>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</si>
  <si>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</si>
  <si>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</si>
  <si>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</si>
  <si>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</si>
  <si>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</si>
  <si>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</si>
  <si>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</si>
  <si>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</si>
  <si>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</si>
  <si>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</si>
  <si>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</si>
  <si>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</si>
  <si>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</si>
  <si>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</si>
  <si>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</si>
  <si>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</si>
  <si>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</si>
  <si>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</si>
  <si>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</si>
  <si>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</si>
  <si>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</si>
  <si>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</si>
  <si>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</si>
  <si>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</si>
  <si>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</si>
  <si>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</si>
  <si>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</si>
  <si>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</si>
  <si>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</si>
  <si>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</si>
  <si>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</si>
  <si>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</si>
  <si>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</si>
  <si>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</si>
  <si>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</si>
  <si>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</si>
  <si>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</si>
  <si>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</si>
  <si>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</si>
  <si>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</si>
  <si>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</si>
  <si>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</si>
  <si>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</si>
  <si>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</si>
  <si>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</si>
  <si>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</si>
  <si>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</si>
  <si>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</si>
  <si>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</si>
  <si>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</si>
  <si>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</si>
  <si>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</si>
  <si>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</si>
  <si>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</si>
  <si>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</si>
  <si>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</si>
  <si>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</si>
  <si>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</si>
  <si>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</si>
  <si>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</si>
  <si>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</si>
  <si>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</si>
  <si>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</si>
  <si>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</si>
  <si>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</si>
  <si>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</si>
  <si>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</si>
  <si>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</si>
  <si>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</si>
  <si>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</si>
  <si>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</si>
  <si>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</si>
  <si>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</si>
  <si>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</si>
  <si>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</si>
  <si>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</si>
  <si>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</si>
  <si>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</si>
  <si>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</si>
  <si>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</si>
  <si>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</si>
  <si>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</si>
  <si>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</si>
  <si>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</si>
  <si>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</si>
  <si>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</si>
  <si>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</si>
  <si>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</si>
  <si>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</si>
  <si>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</si>
  <si>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</si>
  <si>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</si>
  <si>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</si>
  <si>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</si>
  <si>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</si>
  <si>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</si>
  <si>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</si>
  <si>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</si>
  <si>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</si>
  <si>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</si>
  <si>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</si>
  <si>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</si>
  <si>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</si>
  <si>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</si>
  <si>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</si>
  <si>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</si>
  <si>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</si>
  <si>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</si>
  <si>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</si>
  <si>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</si>
  <si>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</si>
  <si>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</si>
  <si>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</si>
  <si>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</si>
  <si>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</si>
  <si>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</si>
  <si>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</si>
  <si>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</si>
  <si>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</si>
  <si>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</si>
  <si>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</si>
  <si>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</si>
  <si>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</si>
  <si>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</si>
  <si>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</si>
  <si>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</si>
  <si>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</si>
  <si>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</si>
  <si>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</si>
  <si>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</si>
  <si>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</si>
  <si>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</si>
  <si>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</si>
  <si>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</si>
  <si>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</si>
  <si>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</si>
  <si>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</si>
  <si>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</si>
  <si>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</si>
  <si>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</si>
  <si>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</si>
  <si>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</si>
  <si>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</si>
  <si>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</si>
  <si>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</si>
  <si>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</si>
  <si>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</si>
  <si>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</si>
  <si>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</si>
  <si>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</si>
  <si>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</si>
  <si>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</si>
  <si>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</si>
  <si>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</si>
  <si>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</si>
  <si>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</si>
  <si>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</si>
  <si>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</si>
  <si>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</si>
  <si>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</si>
  <si>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</si>
  <si>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</si>
  <si>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</si>
  <si>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</si>
  <si>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</si>
  <si>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</si>
  <si>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</si>
  <si>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</si>
  <si>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</si>
  <si>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</si>
  <si>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</si>
  <si>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</si>
  <si>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</si>
  <si>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</si>
  <si>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</si>
  <si>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</si>
  <si>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</si>
  <si>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</si>
  <si>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</si>
  <si>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</si>
  <si>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</si>
  <si>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</si>
  <si>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</si>
  <si>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</si>
  <si>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</si>
  <si>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</si>
  <si>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</si>
  <si>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</si>
  <si>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</si>
  <si>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</si>
  <si>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</si>
  <si>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</si>
  <si>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</si>
  <si>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</si>
  <si>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</si>
  <si>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</si>
  <si>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</si>
  <si>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</si>
  <si>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</si>
  <si>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</si>
  <si>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</si>
  <si>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</si>
  <si>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</si>
  <si>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</si>
  <si>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</si>
  <si>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</si>
  <si>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</si>
  <si>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</si>
  <si>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</si>
  <si>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</si>
  <si>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</si>
  <si>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</si>
  <si>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</si>
  <si>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</si>
  <si>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</si>
  <si>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</si>
  <si>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</si>
  <si>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</si>
  <si>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</si>
  <si>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</si>
  <si>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</si>
  <si>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</si>
  <si>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</si>
  <si>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</si>
  <si>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</si>
  <si>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</si>
  <si>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</si>
  <si>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</si>
  <si>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</si>
  <si>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</si>
  <si>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</si>
  <si>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</si>
  <si>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</si>
  <si>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</si>
  <si>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</si>
  <si>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</si>
  <si>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</si>
  <si>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</si>
  <si>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</si>
  <si>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</si>
  <si>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</si>
  <si>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</si>
  <si>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</si>
  <si>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</si>
  <si>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</si>
  <si>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</si>
  <si>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</si>
  <si>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</si>
  <si>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</si>
  <si>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</si>
  <si>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</si>
  <si>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</si>
  <si>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</si>
  <si>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</si>
  <si>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</si>
  <si>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</si>
  <si>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</si>
  <si>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</si>
  <si>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</si>
  <si>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</si>
  <si>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</si>
  <si>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</si>
  <si>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</si>
  <si>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</si>
  <si>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</si>
  <si>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</si>
  <si>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</si>
  <si>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</si>
  <si>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</si>
  <si>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</si>
  <si>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</si>
  <si>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</si>
  <si>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</si>
  <si>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</si>
  <si>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</si>
  <si>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</si>
  <si>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</si>
  <si>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</si>
  <si>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</si>
  <si>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</si>
  <si>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</si>
  <si>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</si>
  <si>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</si>
  <si>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</si>
  <si>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</si>
  <si>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</si>
  <si>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</si>
  <si>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</si>
  <si>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</si>
  <si>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</si>
  <si>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</si>
  <si>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</si>
  <si>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</si>
  <si>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</si>
  <si>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</si>
  <si>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</si>
  <si>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</si>
  <si>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</si>
  <si>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</si>
  <si>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</si>
  <si>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</si>
  <si>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</si>
  <si>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</si>
  <si>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</si>
  <si>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</si>
  <si>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</si>
  <si>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</si>
  <si>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</si>
  <si>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</si>
  <si>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</si>
  <si>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</si>
  <si>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</si>
  <si>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</si>
  <si>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</si>
  <si>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</si>
  <si>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</si>
  <si>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</si>
  <si>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</si>
  <si>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</si>
  <si>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</si>
  <si>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</si>
  <si>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</si>
  <si>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</si>
  <si>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</si>
  <si>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</si>
  <si>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</si>
  <si>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</si>
  <si>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</si>
  <si>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</si>
  <si>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</si>
  <si>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</si>
  <si>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</si>
  <si>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</si>
  <si>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</si>
  <si>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</si>
  <si>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</si>
  <si>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</si>
  <si>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</si>
  <si>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</si>
  <si>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</si>
  <si>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</si>
  <si>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</si>
  <si>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</si>
  <si>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</si>
  <si>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</si>
  <si>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</si>
  <si>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</si>
  <si>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</si>
  <si>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</si>
  <si>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</si>
  <si>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</si>
  <si>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</si>
  <si>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</si>
  <si>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</si>
  <si>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</si>
  <si>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</si>
  <si>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</si>
  <si>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</si>
  <si>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</si>
  <si>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</si>
  <si>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</si>
  <si>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</si>
  <si>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</si>
  <si>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</si>
  <si>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</si>
  <si>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</si>
  <si>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</si>
  <si>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</si>
  <si>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</si>
  <si>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</si>
  <si>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</si>
  <si>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</si>
  <si>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</si>
  <si>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</si>
  <si>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</si>
  <si>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</si>
  <si>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</si>
  <si>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</si>
  <si>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</si>
  <si>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</si>
  <si>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</si>
  <si>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</si>
  <si>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</si>
  <si>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</si>
  <si>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</si>
  <si>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</si>
  <si>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</si>
  <si>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</si>
  <si>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</si>
  <si>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</si>
  <si>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</si>
  <si>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</si>
  <si>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</si>
  <si>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</si>
  <si>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</si>
  <si>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</si>
  <si>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</si>
  <si>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</si>
  <si>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</si>
  <si>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</si>
  <si>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</si>
  <si>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</si>
  <si>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</si>
  <si>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</si>
  <si>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</si>
  <si>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</si>
  <si>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</si>
  <si>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</si>
  <si>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</si>
  <si>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</si>
  <si>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</si>
  <si>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</si>
  <si>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</si>
  <si>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</si>
  <si>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</si>
  <si>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</si>
  <si>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</si>
  <si>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</si>
  <si>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</si>
  <si>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</si>
  <si>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</si>
  <si>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</si>
  <si>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</si>
  <si>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</si>
  <si>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</si>
  <si>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</si>
  <si>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</si>
  <si>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</si>
  <si>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</si>
  <si>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</si>
  <si>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</si>
  <si>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</si>
  <si>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</si>
  <si>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</si>
  <si>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</si>
  <si>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</si>
  <si>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</si>
  <si>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</si>
  <si>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</si>
  <si>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</si>
  <si>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</si>
  <si>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</si>
  <si>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</si>
  <si>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</si>
  <si>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</si>
  <si>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</si>
  <si>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</si>
  <si>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</si>
  <si>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</si>
  <si>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</si>
  <si>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</si>
  <si>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</si>
  <si>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</si>
  <si>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</si>
  <si>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</si>
  <si>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</si>
  <si>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</si>
  <si>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</si>
  <si>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</si>
  <si>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</si>
  <si>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</si>
  <si>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</si>
  <si>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</si>
  <si>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</si>
  <si>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</si>
  <si>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</si>
  <si>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</si>
  <si>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</si>
  <si>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</si>
  <si>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</si>
  <si>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</si>
  <si>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</si>
  <si>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</si>
  <si>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</si>
  <si>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</si>
  <si>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</si>
  <si>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</si>
  <si>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</si>
  <si>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</si>
  <si>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</si>
  <si>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</si>
  <si>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</si>
  <si>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</si>
  <si>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</si>
  <si>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</si>
  <si>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</si>
  <si>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</si>
  <si>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</si>
  <si>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</si>
  <si>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</si>
  <si>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</si>
  <si>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</si>
  <si>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</si>
  <si>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</si>
  <si>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</si>
  <si>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</si>
  <si>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</si>
  <si>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</si>
  <si>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</si>
  <si>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</si>
  <si>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</si>
  <si>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</si>
  <si>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</si>
  <si>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</si>
  <si>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</si>
  <si>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</si>
  <si>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</si>
  <si>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</si>
  <si>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</si>
  <si>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</si>
  <si>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</si>
  <si>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</si>
  <si>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</si>
  <si>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</si>
  <si>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</si>
  <si>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</si>
  <si>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</si>
  <si>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</si>
  <si>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</si>
  <si>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</si>
  <si>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</si>
  <si>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</si>
  <si>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</si>
  <si>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</si>
  <si>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</si>
  <si>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</si>
  <si>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</si>
  <si>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</si>
  <si>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</si>
  <si>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</si>
  <si>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</si>
  <si>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</si>
  <si>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</si>
  <si>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</si>
  <si>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</si>
  <si>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</si>
  <si>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</si>
  <si>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</si>
  <si>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</si>
  <si>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</si>
  <si>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</si>
  <si>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</si>
  <si>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</si>
  <si>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</si>
  <si>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</si>
  <si>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</si>
  <si>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</si>
  <si>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</si>
  <si>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</si>
  <si>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</si>
  <si>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</si>
  <si>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</si>
  <si>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</si>
  <si>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</si>
  <si>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</si>
  <si>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</si>
  <si>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</si>
  <si>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</si>
  <si>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2021-88-10002048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</si>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</sst>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Normal="100"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945</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1158</v>
      </c>
      <c r="J20" s="149" t="s">
        <v>945</v>
      </c>
      <c r="K20" s="150">
        <v>1626095606</v>
      </c>
      <c r="L20" s="151">
        <v>44194</v>
      </c>
      <c r="M20" s="151">
        <v>44561</v>
      </c>
      <c r="N20" s="134">
        <f>+(M20-L20)/30</f>
        <v>12.233333333333333</v>
      </c>
      <c r="O20" s="137"/>
      <c r="U20" s="133"/>
      <c r="V20" s="105">
        <f ca="1">NOW()</f>
        <v>44192.993870370374</v>
      </c>
      <c r="W20" s="105">
        <f ca="1">NOW()</f>
        <v>44192.993870370374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1143</v>
      </c>
      <c r="K116" s="122">
        <v>1256525118</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1110</v>
      </c>
      <c r="K117" s="122">
        <v>2145426069</v>
      </c>
      <c r="L117" s="100" t="e">
        <f>+IF(AND(K117&gt;0,O117="Ejecución"),(K117/877802)*Tabla28[[#This Row],[% participación]],IF(AND(K117&gt;0,O117&lt;&gt;"Ejecución"),"-",""))</f>
        <v>#VALUE!</v>
      </c>
      <c r="M117" s="65"/>
      <c r="N117" s="172" t="str">
        <f>+IF(M118="No",1,IF(M118="Si","Ingrese %",""))</f>
        <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1110</v>
      </c>
      <c r="K118" s="122">
        <v>1807453711</v>
      </c>
      <c r="L118" s="100" t="e">
        <f>+IF(AND(K118&gt;0,O118="Ejecución"),(K118/877802)*Tabla28[[#This Row],[% participación]],IF(AND(K118&gt;0,O118&lt;&gt;"Ejecución"),"-",""))</f>
        <v>#VALUE!</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5.0000000000000001E-3</v>
      </c>
      <c r="G179" s="164">
        <f>IF(F179&gt;0,SUM(E179+F179),"")</f>
        <v>2.5000000000000001E-2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40652390.150000006</v>
      </c>
      <c r="F185" s="92"/>
      <c r="G185" s="93"/>
      <c r="H185" s="88"/>
      <c r="I185" s="90" t="s">
        <v>2627</v>
      </c>
      <c r="J185" s="165">
        <f>+SUM(M179:M183)</f>
        <v>0.02</v>
      </c>
      <c r="K185" s="201" t="s">
        <v>2628</v>
      </c>
      <c r="L185" s="201"/>
      <c r="M185" s="94">
        <f>+J185*(SUM(K20:K35))</f>
        <v>32521912.120000001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2020-12-28T04:51:52Z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