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<sst xmlns="http://schemas.openxmlformats.org/spreadsheetml/2006/main" count="3133" uniqueCount="2704">
  <si>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</si>
  <si>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</si>
  <si>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</si>
  <si>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</si>
  <si>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</si>
  <si>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</si>
  <si>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</si>
  <si>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</si>
  <si>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</si>
  <si>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</si>
  <si>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</si>
  <si>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</si>
  <si>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</si>
  <si>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</si>
  <si>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</si>
  <si>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</si>
  <si>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</si>
  <si>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</si>
  <si>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</si>
  <si>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</si>
  <si>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</si>
  <si>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</si>
  <si>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</si>
  <si>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</si>
  <si>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</si>
  <si>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</si>
  <si>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</si>
  <si>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</si>
  <si>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</si>
  <si>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</si>
  <si>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</si>
  <si>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</si>
  <si>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</si>
  <si>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</si>
  <si>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</si>
  <si>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</si>
  <si>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</si>
  <si>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</si>
  <si>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</si>
  <si>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</si>
  <si>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</si>
  <si>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</si>
  <si>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</si>
  <si>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</si>
  <si>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</si>
  <si>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</si>
  <si>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</si>
  <si>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</si>
  <si>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</si>
  <si>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</si>
  <si>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</si>
  <si>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</si>
  <si>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</si>
  <si>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</si>
  <si>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</si>
  <si>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</si>
  <si>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</si>
  <si>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</si>
  <si>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</si>
  <si>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</si>
  <si>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</si>
  <si>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</si>
  <si>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</si>
  <si>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</si>
  <si>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</si>
  <si>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</si>
  <si>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</si>
  <si>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</si>
  <si>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</si>
  <si>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</si>
  <si>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</si>
  <si>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</si>
  <si>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</si>
  <si>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</si>
  <si>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</si>
  <si>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</si>
  <si>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</si>
  <si>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</si>
  <si>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</si>
  <si>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</si>
  <si>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</si>
  <si>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</si>
  <si>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</si>
  <si>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</si>
  <si>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</si>
  <si>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</si>
  <si>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</si>
  <si>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</si>
  <si>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</si>
  <si>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</si>
  <si>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</si>
  <si>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</si>
  <si>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</si>
  <si>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</si>
  <si>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</si>
  <si>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</si>
  <si>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</si>
  <si>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</si>
  <si>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</si>
  <si>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</si>
  <si>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</si>
  <si>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</si>
  <si>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</si>
  <si>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</si>
  <si>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</si>
  <si>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</si>
  <si>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</si>
  <si>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</si>
  <si>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</si>
  <si>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</si>
  <si>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</si>
  <si>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</si>
  <si>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</si>
  <si>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</si>
  <si>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</si>
  <si>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</si>
  <si>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</si>
  <si>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</si>
  <si>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</si>
  <si>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</si>
  <si>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</si>
  <si>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</si>
  <si>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</si>
  <si>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</si>
  <si>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</si>
  <si>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</si>
  <si>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</si>
  <si>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</si>
  <si>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</si>
  <si>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</si>
  <si>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</si>
  <si>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</si>
  <si>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</si>
  <si>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</si>
  <si>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</si>
  <si>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</si>
  <si>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</si>
  <si>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</si>
  <si>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</si>
  <si>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</si>
  <si>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</si>
  <si>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</si>
  <si>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</si>
  <si>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</si>
  <si>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</si>
  <si>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</si>
  <si>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</si>
  <si>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</si>
  <si>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</si>
  <si>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</si>
  <si>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</si>
  <si>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</si>
  <si>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</si>
  <si>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</si>
  <si>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</si>
  <si>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</si>
  <si>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</si>
  <si>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</si>
  <si>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</si>
  <si>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</si>
  <si>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</si>
  <si>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</si>
  <si>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</si>
  <si>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</si>
  <si>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</si>
  <si>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</si>
  <si>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</si>
  <si>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</si>
  <si>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</si>
  <si>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</si>
  <si>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</si>
  <si>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</si>
  <si>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</si>
  <si>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</si>
  <si>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</si>
  <si>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</si>
  <si>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</si>
  <si>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</si>
  <si>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</si>
  <si>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</si>
  <si>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</si>
  <si>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</si>
  <si>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</si>
  <si>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</si>
  <si>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</si>
  <si>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</si>
  <si>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</si>
  <si>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</si>
  <si>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</si>
  <si>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</si>
  <si>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</si>
  <si>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</si>
  <si>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</si>
  <si>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</si>
  <si>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</si>
  <si>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</si>
  <si>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</si>
  <si>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</si>
  <si>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</si>
  <si>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</si>
  <si>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</si>
  <si>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</si>
  <si>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</si>
  <si>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</si>
  <si>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</si>
  <si>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</si>
  <si>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</si>
  <si>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</si>
  <si>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</si>
  <si>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</si>
  <si>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</si>
  <si>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</si>
  <si>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</si>
  <si>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</si>
  <si>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</si>
  <si>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</si>
  <si>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</si>
  <si>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</si>
  <si>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</si>
  <si>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</si>
  <si>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</si>
  <si>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</si>
  <si>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</si>
  <si>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</si>
  <si>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</si>
  <si>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</si>
  <si>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</si>
  <si>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</si>
  <si>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</si>
  <si>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</si>
  <si>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</si>
  <si>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</si>
  <si>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</si>
  <si>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</si>
  <si>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</si>
  <si>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</si>
  <si>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</si>
  <si>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</si>
  <si>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</si>
  <si>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</si>
  <si>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</si>
  <si>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</si>
  <si>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</si>
  <si>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</si>
  <si>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</si>
  <si>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</si>
  <si>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</si>
  <si>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</si>
  <si>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</si>
  <si>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</si>
  <si>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</si>
  <si>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</si>
  <si>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</si>
  <si>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</si>
  <si>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</si>
  <si>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</si>
  <si>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</si>
  <si>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</si>
  <si>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</si>
  <si>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</si>
  <si>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</si>
  <si>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</si>
  <si>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</si>
  <si>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</si>
  <si>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</si>
  <si>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</si>
  <si>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</si>
  <si>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</si>
  <si>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</si>
  <si>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</si>
  <si>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</si>
  <si>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</si>
  <si>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</si>
  <si>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</si>
  <si>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</si>
  <si>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</si>
  <si>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</si>
  <si>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</si>
  <si>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</si>
  <si>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</si>
  <si>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</si>
  <si>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</si>
  <si>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</si>
  <si>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</si>
  <si>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</si>
  <si>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</si>
  <si>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</si>
  <si>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</si>
  <si>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</si>
  <si>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</si>
  <si>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</si>
  <si>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</si>
  <si>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</si>
  <si>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</si>
  <si>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</si>
  <si>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</si>
  <si>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</si>
  <si>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</si>
  <si>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</si>
  <si>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</si>
  <si>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</si>
  <si>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</si>
  <si>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</si>
  <si>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</si>
  <si>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</si>
  <si>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</si>
  <si>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</si>
  <si>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</si>
  <si>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</si>
  <si>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</si>
  <si>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</si>
  <si>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</si>
  <si>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</si>
  <si>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</si>
  <si>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</si>
  <si>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</si>
  <si>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</si>
  <si>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</si>
  <si>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</si>
  <si>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</si>
  <si>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</si>
  <si>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</si>
  <si>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</si>
  <si>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</si>
  <si>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</si>
  <si>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</si>
  <si>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</si>
  <si>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</si>
  <si>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</si>
  <si>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</si>
  <si>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</si>
  <si>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</si>
  <si>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</si>
  <si>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</si>
  <si>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</si>
  <si>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</si>
  <si>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</si>
  <si>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</si>
  <si>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</si>
  <si>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</si>
  <si>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</si>
  <si>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</si>
  <si>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</si>
  <si>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</si>
  <si>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</si>
  <si>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</si>
  <si>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</si>
  <si>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</si>
  <si>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</si>
  <si>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</si>
  <si>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</si>
  <si>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</si>
  <si>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</si>
  <si>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</si>
  <si>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</si>
  <si>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</si>
  <si>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</si>
  <si>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</si>
  <si>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</si>
  <si>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</si>
  <si>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</si>
  <si>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</si>
  <si>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</si>
  <si>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</si>
  <si>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</si>
  <si>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</si>
  <si>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</si>
  <si>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</si>
  <si>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</si>
  <si>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</si>
  <si>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</si>
  <si>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</si>
  <si>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</si>
  <si>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</si>
  <si>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</si>
  <si>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</si>
  <si>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</si>
  <si>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</si>
  <si>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</si>
  <si>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</si>
  <si>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</si>
  <si>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</si>
  <si>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</si>
  <si>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</si>
  <si>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</si>
  <si>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</si>
  <si>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</si>
  <si>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</si>
  <si>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</si>
  <si>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</si>
  <si>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</si>
  <si>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</si>
  <si>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</si>
  <si>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</si>
  <si>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</si>
  <si>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</si>
  <si>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</si>
  <si>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</si>
  <si>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</si>
  <si>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</si>
  <si>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</si>
  <si>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</si>
  <si>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</si>
  <si>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</si>
  <si>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</si>
  <si>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</si>
  <si>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</si>
  <si>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</si>
  <si>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</si>
  <si>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</si>
  <si>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</si>
  <si>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</si>
  <si>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</si>
  <si>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</si>
  <si>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</si>
  <si>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</si>
  <si>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</si>
  <si>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</si>
  <si>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</si>
  <si>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</si>
  <si>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</si>
  <si>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</si>
  <si>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</si>
  <si>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</si>
  <si>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</si>
  <si>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</si>
  <si>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</si>
  <si>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</si>
  <si>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</si>
  <si>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</si>
  <si>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</si>
  <si>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</si>
  <si>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</si>
  <si>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</si>
  <si>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</si>
  <si>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</si>
  <si>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</si>
  <si>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</si>
  <si>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</si>
  <si>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</si>
  <si>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</si>
  <si>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</si>
  <si>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</si>
  <si>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</si>
  <si>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</si>
  <si>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</si>
  <si>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</si>
  <si>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</si>
  <si>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</si>
  <si>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</si>
  <si>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</si>
  <si>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</si>
  <si>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</si>
  <si>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</si>
  <si>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</si>
  <si>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</si>
  <si>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</si>
  <si>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</si>
  <si>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</si>
  <si>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</si>
  <si>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</si>
  <si>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</si>
  <si>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</si>
  <si>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</si>
  <si>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</si>
  <si>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</si>
  <si>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</si>
  <si>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</si>
  <si>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</si>
  <si>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</si>
  <si>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</si>
  <si>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</si>
  <si>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</si>
  <si>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</si>
  <si>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</si>
  <si>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</si>
  <si>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</si>
  <si>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</si>
  <si>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</si>
  <si>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</si>
  <si>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</si>
  <si>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</si>
  <si>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</si>
  <si>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</si>
  <si>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</si>
  <si>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</si>
  <si>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</si>
  <si>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</si>
  <si>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</si>
  <si>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</si>
  <si>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</si>
  <si>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</si>
  <si>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</si>
  <si>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</si>
  <si>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</si>
  <si>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</si>
  <si>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</si>
  <si>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</si>
  <si>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</si>
  <si>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</si>
  <si>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</si>
  <si>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</si>
  <si>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</si>
  <si>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</si>
  <si>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</si>
  <si>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</si>
  <si>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</si>
  <si>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</si>
  <si>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</si>
  <si>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</si>
  <si>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</si>
  <si>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</si>
  <si>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</si>
  <si>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</si>
  <si>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</si>
  <si>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</si>
  <si>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</si>
  <si>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</si>
  <si>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</si>
  <si>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</si>
  <si>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</si>
  <si>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</si>
  <si>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</si>
  <si>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</si>
  <si>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</si>
  <si>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</si>
  <si>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</si>
  <si>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</si>
  <si>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</si>
  <si>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</si>
  <si>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</si>
  <si>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</si>
  <si>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</si>
  <si>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</si>
  <si>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</si>
  <si>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</si>
  <si>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</si>
  <si>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</si>
  <si>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</si>
  <si>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</si>
  <si>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</si>
  <si>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</si>
  <si>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</si>
  <si>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</si>
  <si>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</si>
  <si>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</si>
  <si>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</si>
  <si>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</si>
  <si>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</si>
  <si>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</si>
  <si>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</si>
  <si>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</si>
  <si>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</si>
  <si>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</si>
  <si>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</si>
  <si>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</si>
  <si>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</si>
  <si>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</si>
  <si>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</si>
  <si>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</si>
  <si>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</si>
  <si>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</si>
  <si>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</si>
  <si>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</si>
  <si>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</si>
  <si>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</si>
  <si>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</si>
  <si>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</si>
  <si>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</si>
  <si>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</si>
  <si>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</si>
  <si>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</si>
  <si>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</si>
  <si>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</si>
  <si>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</si>
  <si>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</si>
  <si>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</si>
  <si>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</si>
  <si>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</si>
  <si>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</si>
  <si>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</si>
  <si>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</si>
  <si>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</si>
  <si>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</si>
  <si>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</si>
  <si>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</si>
  <si>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</si>
  <si>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</si>
  <si>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</si>
  <si>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</si>
  <si>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</si>
  <si>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</si>
  <si>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</si>
  <si>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</si>
  <si>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</si>
  <si>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</si>
  <si>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</si>
  <si>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</si>
  <si>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</si>
  <si>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</si>
  <si>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</si>
  <si>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</si>
  <si>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</si>
  <si>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</si>
  <si>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</si>
  <si>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</si>
  <si>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</si>
  <si>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</si>
  <si>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</si>
  <si>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</si>
  <si>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</si>
  <si>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</si>
  <si>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</si>
  <si>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</si>
  <si>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</si>
  <si>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</si>
  <si>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</si>
  <si>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</si>
  <si>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</si>
  <si>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</si>
  <si>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</si>
  <si>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</si>
  <si>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</si>
  <si>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</si>
  <si>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</si>
  <si>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</si>
  <si>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</si>
  <si>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</si>
  <si>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</si>
  <si>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</si>
  <si>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</si>
  <si>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</si>
  <si>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</si>
  <si>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</si>
  <si>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</si>
  <si>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</si>
  <si>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</si>
  <si>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</si>
  <si>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</si>
  <si>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</si>
  <si>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</si>
  <si>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</si>
  <si>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</si>
  <si>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</si>
  <si>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</si>
  <si>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</si>
  <si>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</si>
  <si>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</si>
  <si>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</si>
  <si>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</si>
  <si>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</si>
  <si>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</si>
  <si>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</si>
  <si>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</si>
  <si>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</si>
  <si>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</si>
  <si>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</si>
  <si>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</si>
  <si>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</si>
  <si>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</si>
  <si>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</si>
  <si>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</si>
  <si>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</si>
  <si>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</si>
  <si>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</si>
  <si>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</si>
  <si>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</si>
  <si>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</si>
  <si>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</si>
  <si>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</si>
  <si>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</si>
  <si>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</si>
  <si>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</si>
  <si>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</si>
  <si>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</si>
  <si>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</si>
  <si>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</si>
  <si>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</si>
  <si>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</si>
  <si>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</si>
  <si>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</si>
  <si>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</si>
  <si>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</si>
  <si>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</si>
  <si>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</si>
  <si>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</si>
  <si>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</si>
  <si>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</si>
  <si>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</si>
  <si>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</si>
  <si>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</si>
  <si>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</si>
  <si>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</si>
  <si>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</si>
  <si>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</si>
  <si>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</si>
  <si>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</si>
  <si>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</si>
  <si>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</si>
  <si>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</si>
  <si>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</si>
  <si>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</si>
  <si>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</si>
  <si>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</si>
  <si>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</si>
  <si>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</si>
  <si>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</si>
  <si>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</si>
  <si>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</si>
  <si>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</si>
  <si>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</si>
  <si>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</si>
  <si>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</si>
  <si>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</si>
  <si>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</si>
  <si>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</si>
  <si>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</si>
  <si>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</si>
  <si>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</si>
  <si>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</si>
  <si>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</si>
  <si>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</si>
  <si>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</si>
  <si>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</si>
  <si>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</si>
  <si>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</si>
  <si>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</si>
  <si>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</si>
  <si>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</si>
  <si>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</si>
  <si>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</si>
  <si>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</si>
  <si>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</si>
  <si>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</si>
  <si>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</si>
  <si>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</si>
  <si>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</si>
  <si>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</si>
  <si>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</si>
  <si>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</si>
  <si>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</si>
  <si>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</si>
  <si>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</si>
  <si>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</si>
  <si>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</si>
  <si>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</si>
  <si>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</si>
  <si>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</si>
  <si>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</si>
  <si>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</si>
  <si>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</si>
  <si>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</si>
  <si>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</si>
  <si>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</si>
  <si>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</si>
  <si>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</si>
  <si>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</si>
  <si>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</si>
  <si>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</si>
  <si>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</si>
  <si>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</si>
  <si>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</si>
  <si>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</si>
  <si>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</si>
  <si>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</si>
  <si>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</si>
  <si>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</si>
  <si>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</si>
  <si>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</si>
  <si>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</si>
  <si>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</si>
  <si>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</si>
  <si>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</si>
  <si>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</si>
  <si>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</si>
  <si>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</si>
  <si>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</si>
  <si>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</si>
  <si>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</si>
  <si>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</si>
  <si>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</si>
  <si>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</si>
  <si>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</si>
  <si>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</si>
  <si>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</si>
  <si>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</si>
  <si>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</si>
  <si>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</si>
  <si>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</si>
  <si>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</si>
  <si>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</si>
  <si>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</si>
  <si>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</si>
  <si>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</si>
  <si>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</si>
  <si>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</si>
  <si>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</si>
  <si>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</si>
  <si>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</si>
  <si>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</si>
  <si>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</si>
  <si>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</si>
  <si>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</si>
  <si>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</si>
  <si>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</si>
  <si>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</si>
  <si>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</si>
  <si>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</si>
  <si>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</si>
  <si>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</si>
  <si>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</si>
  <si>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</si>
  <si>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</si>
  <si>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</si>
  <si>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</si>
  <si>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</si>
  <si>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</si>
  <si>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</si>
  <si>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</si>
  <si>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</si>
  <si>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</si>
  <si>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</si>
  <si>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</si>
  <si>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</si>
  <si>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</si>
  <si>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</si>
  <si>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</si>
  <si>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</si>
  <si>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</si>
  <si>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</si>
  <si>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</si>
  <si>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</si>
  <si>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</si>
  <si>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</si>
  <si>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</si>
  <si>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</si>
  <si>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</si>
  <si>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</si>
  <si>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</si>
  <si>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</si>
  <si>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</si>
  <si>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</si>
  <si>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</si>
  <si>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</si>
  <si>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</si>
  <si>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</si>
  <si>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</si>
  <si>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</si>
  <si>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</si>
  <si>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</si>
  <si>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</si>
  <si>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</si>
  <si>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</si>
  <si>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</si>
  <si>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</si>
  <si>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</si>
  <si>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</si>
  <si>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</si>
  <si>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</si>
  <si>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</si>
  <si>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</si>
  <si>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</si>
  <si>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</si>
  <si>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</si>
  <si>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</si>
  <si>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</si>
  <si>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</si>
  <si>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</si>
  <si>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</si>
  <si>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</si>
  <si>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</si>
  <si>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</si>
  <si>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</si>
  <si>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</si>
  <si>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</si>
  <si>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</si>
  <si>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</si>
  <si>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</si>
  <si>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</si>
  <si>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</si>
  <si>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</si>
  <si>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</si>
  <si>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</si>
  <si>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</si>
  <si>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</si>
  <si>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</si>
  <si>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</si>
  <si>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</si>
  <si>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</si>
  <si>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</si>
  <si>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</si>
  <si>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</si>
  <si>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</si>
  <si>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</si>
  <si>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</si>
  <si>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</si>
  <si>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</si>
  <si>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</si>
  <si>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</si>
  <si>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</si>
  <si>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</si>
  <si>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</si>
  <si>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</si>
  <si>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</si>
  <si>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</si>
  <si>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</si>
  <si>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</si>
  <si>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</si>
  <si>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</si>
  <si>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</si>
  <si>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</si>
  <si>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</si>
  <si>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</si>
  <si>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</si>
  <si>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</si>
  <si>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</si>
  <si>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</si>
  <si>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</si>
  <si>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</si>
  <si>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</si>
  <si>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</si>
  <si>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</si>
  <si>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</si>
  <si>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</si>
  <si>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</si>
  <si>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</si>
  <si>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</si>
  <si>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</si>
  <si>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</si>
  <si>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</si>
  <si>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</si>
  <si>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</si>
  <si>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</si>
  <si>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</si>
  <si>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</si>
  <si>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</si>
  <si>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</si>
  <si>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</si>
  <si>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</si>
  <si>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</si>
  <si>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</si>
  <si>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</si>
  <si>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</si>
  <si>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</si>
  <si>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</si>
  <si>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</si>
  <si>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</si>
  <si>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</si>
  <si>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</si>
  <si>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</si>
  <si>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</si>
  <si>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</si>
  <si>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</si>
  <si>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</si>
  <si>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</si>
  <si>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</si>
  <si>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</si>
  <si>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</si>
  <si>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</si>
  <si>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</si>
  <si>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</si>
  <si>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</si>
  <si>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</si>
  <si>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</si>
  <si>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</si>
  <si>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</si>
  <si>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</si>
  <si>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</si>
  <si>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</si>
  <si>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</si>
  <si>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</si>
  <si>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</si>
  <si>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</si>
  <si>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</si>
  <si>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</si>
  <si>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</si>
  <si>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</si>
  <si>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</si>
  <si>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</si>
  <si>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</si>
  <si>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</si>
  <si>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</si>
  <si>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</si>
  <si>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</si>
  <si>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</si>
  <si>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</si>
  <si>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</si>
  <si>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</si>
  <si>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</si>
  <si>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</si>
  <si>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</si>
  <si>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</si>
  <si>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</si>
  <si>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</si>
  <si>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</si>
  <si>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</si>
  <si>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</si>
  <si>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</si>
  <si>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</si>
  <si>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</si>
  <si>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</si>
  <si>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</si>
  <si>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</si>
  <si>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</si>
  <si>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</si>
  <si>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</si>
  <si>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</si>
  <si>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</si>
  <si>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</si>
  <si>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</si>
  <si>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</si>
  <si>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</si>
  <si>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</si>
  <si>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</si>
  <si>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</si>
  <si>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</si>
  <si>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</si>
  <si>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</si>
  <si>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</si>
  <si>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</si>
  <si>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</si>
  <si>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</si>
  <si>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</si>
  <si>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</si>
  <si>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</si>
  <si>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</si>
  <si>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</si>
  <si>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</si>
  <si>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</si>
  <si>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</si>
  <si>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</si>
  <si>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</si>
  <si>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</si>
  <si>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</si>
  <si>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</si>
  <si>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</si>
  <si>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</si>
  <si>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</si>
  <si>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</si>
  <si>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</si>
  <si>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</si>
  <si>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</si>
  <si>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</si>
  <si>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</si>
  <si>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</si>
  <si>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</si>
  <si>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</si>
  <si>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</si>
  <si>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</si>
  <si>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</si>
  <si>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</si>
  <si>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</si>
  <si>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</si>
  <si>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</si>
  <si>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</si>
  <si>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</si>
  <si>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</si>
  <si>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</si>
  <si>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</si>
  <si>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</si>
  <si>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</si>
  <si>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</si>
  <si>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</si>
  <si>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</si>
  <si>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</si>
  <si>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</si>
  <si>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</si>
  <si>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</si>
  <si>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</si>
  <si>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</si>
  <si>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</si>
  <si>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</si>
  <si>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</si>
  <si>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</si>
  <si>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</si>
  <si>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</si>
  <si>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</si>
  <si>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</si>
  <si>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</si>
  <si>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</si>
  <si>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</si>
  <si>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</si>
  <si>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</si>
  <si>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</si>
  <si>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</si>
  <si>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</si>
  <si>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</si>
  <si>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</si>
  <si>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</si>
  <si>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</si>
  <si>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</si>
  <si>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</si>
  <si>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</si>
  <si>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</si>
  <si>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</si>
  <si>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</si>
  <si>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</si>
  <si>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</si>
  <si>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</si>
  <si>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</si>
  <si>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</si>
  <si>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</si>
  <si>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</si>
  <si>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</si>
  <si>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</si>
  <si>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</si>
  <si>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</si>
  <si>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</si>
  <si>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</si>
  <si>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</si>
  <si>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</si>
  <si>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</si>
  <si>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</si>
  <si>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</si>
  <si>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</si>
  <si>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</si>
  <si>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</si>
  <si>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</si>
  <si>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</si>
  <si>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</si>
  <si>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</si>
  <si>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</si>
  <si>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</si>
  <si>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</si>
  <si>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</si>
  <si>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</si>
  <si>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</si>
  <si>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</si>
  <si>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</si>
  <si>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</si>
  <si>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</si>
  <si>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</si>
  <si>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</si>
  <si>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</si>
  <si>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</si>
  <si>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</si>
  <si>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</si>
  <si>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</si>
  <si>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</si>
  <si>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</si>
  <si>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</si>
  <si>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</si>
  <si>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</si>
  <si>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</si>
  <si>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</si>
  <si>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</si>
  <si>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</si>
  <si>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</si>
  <si>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</si>
  <si>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</si>
  <si>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</si>
  <si>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</si>
  <si>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</si>
  <si>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</si>
  <si>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</si>
  <si>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</si>
  <si>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</si>
  <si>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</si>
  <si>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</si>
  <si>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</si>
  <si>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</si>
  <si>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</si>
  <si>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</si>
  <si>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</si>
  <si>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</si>
  <si>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</si>
  <si>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</si>
  <si>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</si>
  <si>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</si>
  <si>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</si>
  <si>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</si>
  <si>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</si>
  <si>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</si>
  <si>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</si>
  <si>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</si>
  <si>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</si>
  <si>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</si>
  <si>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</si>
  <si>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</si>
  <si>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</si>
  <si>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</si>
  <si>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</si>
  <si>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</si>
  <si>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</si>
  <si>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</si>
  <si>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</si>
  <si>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</si>
  <si>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</si>
  <si>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</si>
  <si>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</si>
  <si>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</si>
  <si>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</si>
  <si>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</si>
  <si>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</si>
  <si>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</si>
  <si>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</si>
  <si>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</si>
  <si>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</si>
  <si>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</si>
  <si>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</si>
  <si>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</si>
  <si>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</si>
  <si>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</si>
  <si>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</si>
  <si>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</si>
  <si>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</si>
  <si>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</si>
  <si>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</si>
  <si>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</si>
  <si>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</si>
  <si>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</si>
  <si>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</si>
  <si>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</si>
  <si>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</si>
  <si>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</si>
  <si>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</si>
  <si>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</si>
  <si>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</si>
  <si>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</si>
  <si>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</si>
  <si>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</si>
  <si>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</si>
  <si>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</si>
  <si>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</si>
  <si>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</si>
  <si>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</si>
  <si>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</si>
  <si>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</si>
  <si>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</si>
  <si>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</si>
  <si>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</si>
  <si>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</si>
  <si>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</si>
  <si>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</si>
  <si>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</si>
  <si>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</si>
  <si>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</si>
  <si>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</si>
  <si>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</si>
  <si>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</si>
  <si>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</si>
  <si>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</si>
  <si>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</si>
  <si>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</si>
  <si>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</si>
  <si>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</si>
  <si>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</si>
  <si>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</si>
  <si>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</si>
  <si>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</si>
  <si>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</si>
  <si>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</si>
  <si>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</si>
  <si>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</si>
  <si>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</si>
  <si>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</si>
  <si>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</si>
  <si>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</si>
  <si>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</si>
  <si>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</si>
  <si>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</si>
  <si>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</si>
  <si>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</si>
  <si>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</si>
  <si>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</si>
  <si>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</si>
  <si>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</si>
  <si>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</si>
  <si>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</si>
  <si>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</si>
  <si>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</si>
  <si>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</si>
  <si>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</si>
  <si>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</si>
  <si>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</si>
  <si>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</si>
  <si>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</si>
  <si>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</si>
  <si>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</si>
  <si>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</si>
  <si>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</si>
  <si>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</si>
  <si>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</si>
  <si>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</si>
  <si>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</si>
  <si>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</si>
  <si>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</si>
  <si>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</si>
  <si>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</si>
  <si>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</si>
  <si>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</si>
  <si>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</si>
  <si>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</si>
  <si>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</si>
  <si>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</si>
  <si>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</si>
  <si>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</si>
  <si>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</si>
  <si>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</si>
  <si>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</si>
  <si>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</si>
  <si>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</si>
  <si>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</si>
  <si>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</si>
  <si>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</si>
  <si>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</si>
  <si>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</si>
  <si>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</si>
  <si>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</si>
  <si>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</si>
  <si>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</si>
  <si>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</si>
  <si>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</si>
  <si>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</si>
  <si>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</si>
  <si>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</si>
  <si>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</si>
  <si>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</si>
  <si>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</si>
  <si>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</si>
  <si>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</si>
  <si>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</si>
  <si>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</si>
  <si>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</si>
  <si>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</si>
  <si>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</si>
  <si>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</si>
  <si>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</si>
  <si>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</si>
  <si>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</si>
  <si>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</si>
  <si>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</si>
  <si>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</si>
  <si>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</si>
  <si>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</si>
  <si>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</si>
  <si>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</si>
  <si>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</si>
  <si>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</si>
  <si>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</si>
  <si>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</si>
  <si>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</si>
  <si>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</si>
  <si>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</si>
  <si>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</si>
  <si>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</si>
  <si>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</si>
  <si>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</si>
  <si>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</si>
  <si>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</si>
  <si>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</si>
  <si>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</si>
  <si>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</si>
  <si>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</si>
  <si>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</si>
  <si>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</si>
  <si>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</si>
  <si>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</si>
  <si>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</si>
  <si>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</si>
  <si>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</si>
  <si>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</si>
  <si>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</si>
  <si>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</si>
  <si>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</si>
  <si>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</si>
  <si>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</si>
  <si>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</si>
  <si>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</si>
  <si>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</si>
  <si>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</si>
  <si>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</si>
  <si>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</si>
  <si>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</si>
  <si>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</si>
  <si>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</si>
  <si>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</si>
  <si>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</si>
  <si>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</si>
  <si>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</si>
  <si>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</si>
  <si>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</si>
  <si>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</si>
  <si>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</si>
  <si>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</si>
  <si>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</si>
  <si>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</si>
  <si>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</si>
  <si>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</si>
  <si>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</si>
  <si>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</si>
  <si>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</si>
  <si>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</si>
  <si>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</si>
  <si>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</si>
  <si>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</si>
  <si>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</si>
  <si>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</si>
  <si>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</si>
  <si>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</si>
  <si>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</si>
  <si>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</si>
  <si>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</si>
  <si>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</si>
  <si>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</si>
  <si>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</si>
  <si>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</si>
  <si>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</si>
  <si>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</si>
  <si>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</si>
  <si>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</si>
  <si>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</si>
  <si>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</si>
  <si>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</si>
  <si>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</si>
  <si>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</si>
  <si>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</si>
  <si>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</si>
  <si>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</si>
  <si>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</si>
  <si>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</si>
  <si>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</si>
  <si>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</si>
  <si>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</si>
  <si>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</si>
  <si>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</si>
  <si>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</si>
  <si>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</si>
  <si>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</si>
  <si>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</si>
  <si>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</si>
  <si>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</si>
  <si>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</si>
  <si>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</si>
  <si>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</si>
  <si>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</si>
  <si>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</si>
  <si>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</si>
  <si>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</si>
  <si>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</si>
  <si>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</si>
  <si>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</si>
  <si>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</si>
  <si>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</si>
  <si>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</si>
  <si>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</si>
  <si>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</si>
  <si>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</si>
  <si>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</si>
  <si>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</si>
  <si>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</si>
  <si>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</si>
  <si>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</si>
  <si>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</si>
  <si>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</si>
  <si>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</si>
  <si>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</si>
  <si>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</si>
  <si>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</si>
  <si>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</si>
  <si>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</si>
  <si>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</si>
  <si>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</si>
  <si>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</si>
  <si>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</si>
  <si>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</si>
  <si>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</si>
  <si>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</si>
  <si>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</si>
  <si>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</si>
  <si>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</si>
  <si>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</si>
  <si>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</si>
  <si>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</si>
  <si>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</si>
  <si>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</si>
  <si>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</si>
  <si>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</si>
  <si>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</si>
  <si>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</si>
  <si>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</si>
  <si>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</si>
  <si>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</si>
  <si>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</si>
  <si>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</si>
  <si>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</si>
  <si>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</si>
  <si>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</si>
  <si>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</si>
  <si>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</si>
  <si>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</si>
  <si>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</si>
  <si>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</si>
  <si>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</si>
  <si>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</si>
  <si>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</si>
  <si>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</si>
  <si>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</si>
  <si>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</si>
  <si>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</si>
  <si>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</si>
  <si>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</si>
  <si>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</si>
  <si>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</si>
  <si>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</si>
  <si>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</si>
  <si>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</si>
  <si>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</si>
  <si>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</si>
  <si>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</si>
  <si>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</si>
  <si>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</si>
  <si>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</si>
  <si>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</si>
  <si>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</si>
  <si>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</si>
  <si>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</si>
  <si>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</si>
  <si>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</si>
  <si>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</si>
  <si>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</si>
  <si>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</si>
  <si>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</si>
  <si>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</si>
  <si>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</si>
  <si>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</si>
  <si>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</si>
  <si>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</si>
  <si>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</si>
  <si>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</si>
  <si>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</si>
  <si>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</si>
  <si>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</si>
  <si>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</si>
  <si>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</si>
  <si>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</si>
  <si>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</si>
  <si>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</si>
  <si>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</si>
  <si>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</si>
  <si>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</si>
  <si>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</si>
  <si>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</si>
  <si>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</si>
  <si>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</si>
  <si>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</si>
  <si>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</si>
  <si>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</si>
  <si>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</si>
  <si>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</si>
  <si>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</si>
  <si>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</si>
  <si>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</si>
  <si>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</si>
  <si>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</si>
  <si>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</si>
  <si>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</si>
  <si>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</si>
  <si>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</si>
  <si>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</si>
  <si>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</si>
  <si>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</si>
  <si>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</si>
  <si>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</si>
  <si>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</si>
  <si>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</si>
  <si>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</si>
  <si>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</si>
  <si>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</si>
  <si>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</si>
  <si>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</si>
  <si>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</si>
  <si>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</si>
  <si>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</si>
  <si>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</si>
  <si>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</si>
  <si>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</si>
  <si>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</si>
  <si>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</si>
  <si>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</si>
  <si>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</si>
  <si>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</si>
  <si>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</si>
  <si>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</si>
  <si>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</si>
  <si>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</si>
  <si>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</si>
  <si>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</si>
  <si>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</si>
  <si>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</si>
  <si>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</si>
  <si>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</si>
  <si>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</si>
  <si>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</si>
  <si>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</si>
  <si>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</si>
  <si>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</si>
  <si>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</si>
  <si>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</si>
  <si>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</si>
  <si>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</si>
  <si>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</si>
  <si>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</si>
  <si>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</si>
  <si>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</si>
  <si>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</si>
  <si>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</si>
  <si>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</si>
  <si>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</si>
  <si>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</si>
  <si>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</si>
  <si>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</si>
  <si>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</si>
  <si>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</si>
  <si>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</si>
  <si>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</si>
  <si>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</si>
  <si>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</si>
  <si>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</si>
  <si>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</si>
  <si>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</si>
  <si>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</si>
  <si>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</si>
  <si>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</si>
  <si>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</si>
  <si>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</si>
  <si>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</si>
  <si>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</si>
  <si>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</si>
  <si>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</si>
  <si>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</si>
  <si>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</si>
  <si>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</si>
  <si>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</si>
  <si>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</si>
  <si>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</si>
  <si>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</si>
  <si>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</si>
  <si>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</si>
  <si>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</si>
  <si>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</si>
  <si>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</si>
  <si>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</si>
  <si>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</si>
  <si>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</si>
  <si>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</si>
  <si>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</si>
  <si>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</si>
  <si>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</si>
  <si>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</si>
  <si>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</si>
  <si>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</si>
  <si>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</si>
  <si>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</si>
  <si>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</si>
  <si>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</si>
  <si>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</si>
  <si>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</si>
  <si>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</si>
  <si>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</si>
  <si>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</si>
  <si>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</si>
  <si>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</si>
  <si>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</si>
  <si>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</si>
  <si>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</si>
  <si>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</si>
  <si>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</si>
  <si>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</si>
  <si>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</si>
  <si>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</si>
  <si>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</si>
  <si>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</si>
  <si>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</si>
  <si>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</si>
  <si>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</si>
  <si>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</si>
  <si>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</si>
  <si>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</si>
  <si>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</si>
  <si>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</si>
  <si>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</si>
  <si>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</si>
  <si>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</si>
  <si>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</si>
  <si>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</si>
  <si>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</si>
  <si>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</si>
  <si>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</si>
  <si>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</si>
  <si>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</si>
  <si>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</si>
  <si>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</si>
  <si>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</si>
  <si>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</si>
  <si>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</si>
  <si>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</si>
  <si>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</si>
  <si>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</si>
  <si>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</si>
  <si>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</si>
  <si>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</si>
  <si>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</si>
  <si>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</si>
  <si>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</si>
  <si>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</si>
  <si>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</si>
  <si>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</si>
  <si>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</si>
  <si>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</si>
  <si>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</si>
  <si>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</si>
  <si>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</si>
  <si>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</si>
  <si>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</si>
  <si>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</si>
  <si>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</si>
  <si>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</si>
  <si>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</si>
  <si>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</si>
  <si>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</si>
  <si>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</si>
  <si>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</si>
  <si>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</si>
  <si>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</si>
  <si>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</si>
  <si>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</si>
  <si>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</si>
  <si>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</si>
  <si>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</si>
  <si>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</si>
  <si>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</si>
  <si>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</si>
  <si>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</si>
  <si>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</si>
  <si>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</si>
  <si>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</si>
  <si>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</si>
  <si>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</si>
  <si>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</si>
  <si>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</si>
  <si>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</si>
  <si>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</si>
  <si>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</si>
  <si>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</si>
  <si>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</si>
  <si>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</si>
  <si>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</si>
  <si>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</si>
  <si>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</si>
  <si>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</si>
  <si>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</si>
  <si>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</si>
  <si>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</si>
  <si>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</si>
  <si>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</si>
  <si>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</si>
  <si>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</si>
  <si>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</si>
  <si>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</si>
  <si>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</si>
  <si>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</si>
  <si>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</si>
  <si>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</si>
  <si>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</si>
  <si>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</si>
  <si>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</si>
  <si>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</si>
  <si>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</si>
  <si>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</si>
  <si>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</si>
  <si>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</si>
  <si>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</si>
  <si>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</si>
  <si>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</si>
  <si>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</si>
  <si>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</si>
  <si>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</si>
  <si>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</si>
  <si>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</si>
  <si>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</si>
  <si>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</si>
  <si>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</si>
  <si>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</si>
  <si>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</si>
  <si>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</si>
  <si>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</si>
  <si>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</si>
  <si>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</si>
  <si>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</si>
  <si>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</si>
  <si>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</si>
  <si>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</si>
  <si>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</si>
  <si>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</si>
  <si>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</si>
  <si>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</si>
  <si>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</si>
  <si>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</si>
  <si>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</si>
  <si>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</si>
  <si>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</si>
  <si>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</si>
  <si>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</si>
  <si>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</si>
  <si>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</si>
  <si>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</si>
  <si>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</si>
  <si>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</si>
  <si>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</si>
  <si>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</si>
  <si>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</si>
  <si>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</si>
  <si>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</si>
  <si>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</si>
  <si>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</si>
  <si>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</si>
  <si>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</si>
  <si>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</si>
  <si>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</si>
  <si>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</si>
  <si>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</si>
  <si>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</si>
  <si>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</si>
  <si>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</si>
  <si>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</si>
  <si>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</si>
  <si>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</si>
  <si>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</si>
  <si>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</si>
  <si>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</si>
  <si>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</si>
  <si>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</si>
  <si>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</si>
  <si>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</si>
  <si>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</si>
  <si>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</si>
  <si>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</si>
  <si>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</si>
  <si>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</si>
  <si>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</si>
  <si>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</si>
  <si>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</si>
  <si>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</si>
  <si>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</si>
  <si>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</si>
  <si>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</si>
  <si>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</si>
  <si>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</si>
  <si>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</si>
  <si>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</si>
  <si>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</si>
  <si>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</si>
  <si>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</si>
  <si>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</si>
  <si>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</si>
  <si>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</si>
  <si>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</si>
  <si>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</si>
  <si>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</si>
  <si>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</si>
  <si>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</si>
  <si>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</si>
  <si>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</si>
  <si>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</si>
  <si>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</si>
  <si>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</si>
  <si>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</si>
  <si>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</si>
  <si>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</si>
  <si>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</si>
  <si>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</si>
  <si>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</si>
  <si>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</si>
  <si>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</si>
  <si>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</si>
  <si>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</si>
  <si>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</si>
  <si>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</si>
  <si>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</si>
  <si>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</si>
  <si>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</si>
  <si>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</si>
  <si>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</si>
  <si>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</si>
  <si>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</si>
  <si>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</si>
  <si>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</si>
  <si>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</si>
  <si>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</si>
  <si>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</si>
  <si>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</si>
  <si>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</si>
  <si>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</si>
  <si>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</si>
  <si>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</si>
  <si>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</si>
  <si>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</si>
  <si>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</si>
  <si>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</si>
  <si>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</si>
  <si>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</si>
  <si>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</si>
  <si>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</si>
  <si>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</si>
  <si>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</si>
  <si>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</si>
  <si>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</si>
  <si>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</si>
  <si>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</si>
  <si>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</si>
  <si>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</si>
  <si>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</si>
  <si>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</si>
  <si>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</si>
  <si>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</si>
  <si>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</si>
  <si>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</si>
  <si>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</si>
  <si>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</si>
  <si>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</si>
  <si>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</si>
  <si>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</si>
  <si>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</si>
  <si>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</si>
  <si>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</si>
  <si>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</si>
  <si>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</si>
  <si>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</si>
  <si>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</si>
  <si>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</si>
  <si>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</si>
  <si>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</si>
  <si>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</si>
  <si>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</si>
  <si>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</si>
  <si>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</si>
  <si>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</si>
  <si>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</si>
  <si>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</si>
  <si>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</si>
  <si>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</si>
  <si>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</si>
  <si>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</si>
  <si>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</si>
  <si>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</si>
  <si>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</si>
  <si>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</si>
  <si>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</si>
  <si>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</si>
  <si>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</si>
  <si>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</si>
  <si>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</si>
  <si>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</si>
  <si>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</si>
  <si>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</si>
  <si>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</si>
  <si>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</si>
  <si>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</si>
  <si>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</si>
  <si>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</si>
  <si>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</si>
  <si>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</si>
  <si>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</si>
  <si>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</si>
  <si>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</si>
  <si>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</si>
  <si>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</si>
  <si>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</si>
  <si>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</si>
  <si>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</si>
  <si>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</si>
  <si>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</si>
  <si>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</si>
  <si>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</si>
  <si>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</si>
  <si>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</si>
  <si>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</si>
  <si>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</si>
  <si>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</si>
  <si>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</si>
  <si>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</si>
  <si>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</si>
  <si>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</si>
  <si>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</si>
  <si>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</si>
  <si>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</si>
  <si>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</si>
  <si>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</si>
  <si>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</si>
  <si>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</si>
  <si>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</si>
  <si>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</si>
  <si>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</si>
  <si>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</si>
  <si>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</si>
  <si>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</si>
  <si>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</si>
  <si>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</si>
  <si>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</si>
  <si>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</si>
  <si>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</si>
  <si>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</si>
  <si>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</si>
  <si>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</si>
  <si>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</si>
  <si>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</si>
  <si>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</si>
  <si>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</si>
  <si>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</si>
  <si>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</si>
  <si>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</si>
  <si>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</si>
  <si>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</si>
  <si>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</si>
  <si>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</si>
  <si>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</si>
  <si>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</si>
  <si>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</si>
  <si>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</si>
  <si>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</si>
  <si>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</si>
  <si>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</si>
  <si>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</si>
  <si>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</si>
  <si>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</si>
  <si>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</si>
  <si>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</si>
  <si>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</si>
  <si>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</si>
  <si>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</si>
  <si>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</si>
  <si>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</si>
  <si>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</si>
  <si>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</si>
  <si>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</si>
  <si>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</si>
  <si>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</si>
  <si>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</si>
  <si>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</si>
  <si>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</si>
  <si>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</si>
  <si>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</si>
  <si>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</si>
  <si>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</si>
  <si>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</si>
  <si>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</si>
  <si>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</si>
  <si>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</si>
  <si>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</si>
  <si>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</si>
  <si>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</si>
  <si>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</si>
  <si>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</si>
  <si>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</si>
  <si>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</si>
  <si>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</si>
  <si>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</si>
  <si>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</si>
  <si>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</si>
  <si>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</si>
  <si>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</si>
  <si>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</si>
  <si>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</si>
  <si>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</si>
  <si>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</si>
  <si>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</si>
  <si>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</si>
  <si>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</si>
  <si>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</si>
  <si>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</si>
  <si>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</si>
  <si>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</si>
  <si>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</si>
  <si>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</si>
  <si>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</si>
  <si>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</si>
  <si>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</si>
  <si>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</si>
  <si>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</si>
  <si>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</si>
  <si>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</si>
  <si>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</si>
  <si>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</si>
  <si>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</si>
  <si>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</si>
  <si>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</si>
  <si>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</si>
  <si>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</si>
  <si>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</si>
  <si>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</si>
  <si>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</si>
  <si>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</si>
  <si>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</si>
  <si>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</si>
  <si>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</si>
  <si>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</si>
  <si>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</si>
  <si>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</si>
  <si>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</si>
  <si>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</si>
  <si>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</si>
  <si>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</si>
  <si>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</si>
  <si>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</si>
  <si>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</si>
  <si>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</si>
  <si>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</si>
  <si>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</si>
  <si>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</si>
  <si>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</si>
  <si>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</si>
  <si>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</si>
  <si>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</si>
  <si>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</si>
  <si>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</si>
  <si>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</si>
  <si>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</si>
  <si>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</si>
  <si>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</si>
  <si>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</si>
  <si>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</si>
  <si>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</si>
  <si>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</si>
  <si>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</si>
  <si>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</si>
  <si>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</si>
  <si>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</si>
  <si>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</si>
  <si>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</si>
  <si>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</si>
  <si>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</si>
  <si>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</si>
  <si>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</si>
  <si>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</si>
  <si>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</si>
  <si>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</si>
  <si>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</si>
  <si>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</si>
  <si>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</si>
  <si>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</si>
  <si>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</si>
  <si>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</si>
  <si>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</si>
  <si>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</si>
  <si>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</si>
  <si>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</si>
  <si>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</si>
  <si>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</si>
  <si>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</si>
  <si>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</si>
  <si>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</si>
  <si>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</si>
  <si>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</si>
  <si>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</si>
  <si>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</si>
  <si>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</si>
  <si>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</si>
  <si>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</si>
  <si>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</si>
  <si>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</si>
  <si>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</si>
  <si>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</si>
  <si>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</si>
  <si>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</si>
  <si>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</si>
  <si>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</si>
  <si>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</si>
  <si>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</si>
  <si>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</si>
  <si>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</si>
  <si>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</si>
  <si>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</si>
  <si>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</si>
  <si>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</si>
  <si>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</si>
  <si>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</si>
  <si>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</si>
  <si>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</si>
  <si>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</si>
  <si>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</si>
  <si>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</si>
  <si>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</si>
  <si>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</si>
  <si>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</si>
  <si>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</si>
  <si>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</si>
  <si>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</si>
  <si>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</si>
  <si>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</si>
  <si>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</si>
  <si>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</si>
  <si>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</si>
  <si>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</si>
  <si>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</si>
  <si>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</si>
  <si>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</si>
  <si>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</si>
  <si>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</si>
  <si>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</si>
  <si>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</si>
  <si>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</si>
  <si>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</si>
  <si>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</si>
  <si>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</si>
  <si>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</si>
  <si>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</si>
  <si>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</si>
  <si>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</si>
  <si>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</si>
  <si>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</si>
  <si>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</si>
  <si>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</si>
  <si>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</si>
  <si>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</si>
  <si>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</si>
  <si>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</si>
  <si>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</si>
  <si>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</si>
  <si>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</si>
  <si>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</si>
  <si>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</si>
  <si>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</si>
  <si>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</si>
  <si>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</si>
  <si>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</si>
  <si>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</si>
  <si>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</si>
  <si>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</si>
  <si>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</si>
  <si>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</si>
  <si>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</si>
  <si>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</si>
  <si>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</si>
  <si>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</si>
  <si>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</si>
  <si>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</si>
  <si>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</si>
  <si>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</si>
  <si>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</si>
  <si>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</si>
  <si>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</si>
  <si>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</si>
  <si>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</si>
  <si>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</si>
  <si>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</si>
  <si>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</si>
  <si>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</si>
  <si>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</si>
  <si>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</si>
  <si>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</si>
  <si>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</si>
  <si>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</si>
  <si>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</si>
  <si>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</si>
  <si>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</si>
  <si>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</si>
  <si>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</si>
  <si>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</si>
  <si>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</si>
  <si>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</si>
  <si>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</si>
  <si>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</si>
  <si>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</si>
  <si>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</si>
  <si>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</si>
  <si>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</si>
  <si>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</si>
  <si>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</si>
  <si>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</si>
  <si>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</si>
  <si>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</si>
  <si>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</si>
  <si>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</si>
  <si>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</si>
  <si>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</si>
  <si>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</si>
  <si>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</si>
  <si>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</si>
  <si>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</si>
  <si>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</si>
  <si>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</si>
  <si>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</si>
  <si>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</si>
  <si>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</si>
  <si>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</si>
  <si>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</si>
  <si>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</si>
  <si>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</si>
  <si>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</si>
  <si>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</si>
  <si>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</si>
  <si>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</si>
  <si>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</si>
  <si>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</si>
  <si>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</si>
  <si>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</si>
  <si>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</si>
  <si>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</si>
  <si>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</si>
  <si>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</si>
  <si>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</si>
  <si>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</si>
  <si>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</si>
  <si>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</si>
  <si>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</si>
  <si>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</si>
  <si>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</si>
  <si>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</si>
  <si>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</si>
  <si>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</si>
  <si>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</si>
  <si>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</si>
  <si>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</si>
  <si>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</si>
  <si>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</si>
  <si>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</si>
  <si>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</si>
  <si>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</si>
  <si>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</si>
  <si>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</si>
  <si>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</si>
  <si>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</si>
  <si>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</si>
  <si>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</si>
  <si>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</si>
  <si>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</si>
  <si>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</si>
  <si>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</si>
  <si>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</si>
  <si>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</si>
  <si>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</si>
  <si>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</si>
  <si>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</si>
  <si>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</si>
  <si>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</si>
  <si>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</si>
  <si>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</si>
  <si>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</si>
  <si>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</si>
  <si>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</si>
  <si>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</si>
  <si>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</si>
  <si>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</si>
  <si>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</si>
  <si>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</si>
  <si>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</si>
  <si>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</si>
  <si>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</si>
  <si>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</si>
  <si>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</si>
  <si>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</si>
  <si>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</si>
  <si>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</si>
  <si>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</si>
  <si>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</si>
  <si>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</si>
  <si>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</si>
  <si>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</si>
  <si>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</si>
  <si>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</si>
  <si>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</si>
  <si>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</si>
  <si>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</si>
  <si>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</si>
  <si>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</si>
  <si>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</si>
  <si>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</si>
  <si>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</si>
  <si>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</si>
  <si>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</si>
  <si>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</si>
  <si>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</si>
  <si>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</si>
  <si>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</si>
  <si>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</si>
  <si>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</si>
  <si>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</si>
  <si>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</si>
  <si>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</si>
  <si>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</si>
  <si>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</si>
  <si>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</si>
  <si>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</si>
  <si>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</si>
  <si>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</si>
  <si>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</si>
  <si>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</si>
  <si>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</si>
  <si>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</si>
  <si>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</si>
  <si>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</si>
  <si>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</si>
  <si>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</si>
  <si>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</si>
  <si>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</si>
  <si>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</si>
  <si>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</si>
  <si>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</si>
  <si>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</si>
  <si>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</si>
  <si>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</si>
  <si>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</si>
  <si>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</si>
  <si>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</si>
  <si>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</si>
  <si>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</si>
  <si>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</si>
  <si>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</si>
  <si>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</si>
  <si>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</si>
  <si>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</si>
  <si>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</si>
  <si>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</si>
  <si>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</si>
  <si>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</si>
  <si>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</si>
  <si>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</si>
  <si>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</si>
  <si>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</si>
  <si>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</si>
  <si>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</si>
  <si>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</si>
  <si>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</si>
  <si>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</si>
  <si>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</si>
  <si>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</si>
  <si>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</si>
  <si>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</si>
  <si>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</si>
  <si>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</si>
  <si>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</si>
  <si>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</si>
  <si>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</si>
  <si>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</si>
  <si>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</si>
  <si>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</si>
  <si>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</si>
  <si>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</si>
  <si>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</si>
  <si>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</si>
  <si>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</si>
  <si>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</si>
  <si>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</si>
  <si>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</si>
  <si>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</si>
  <si>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</si>
  <si>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</si>
  <si>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</si>
  <si>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</si>
  <si>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</si>
  <si>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</si>
  <si>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</si>
  <si>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</si>
  <si>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</si>
  <si>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</si>
  <si>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</si>
  <si>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</si>
  <si>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</si>
  <si>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</si>
  <si>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</si>
  <si>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</si>
  <si>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</si>
  <si>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</si>
  <si>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</si>
  <si>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</si>
  <si>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</si>
  <si>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</si>
  <si>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</si>
  <si>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</si>
  <si>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</si>
  <si>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</si>
  <si>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</si>
  <si>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</si>
  <si>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</si>
  <si>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</si>
  <si>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</si>
  <si>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</si>
  <si>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</si>
  <si>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</si>
  <si>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</si>
  <si>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</si>
  <si>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</si>
  <si>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</si>
  <si>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</si>
  <si>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</si>
  <si>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</si>
  <si>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</si>
  <si>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</si>
  <si>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</si>
  <si>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</si>
  <si>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</si>
  <si>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</si>
  <si>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</si>
  <si>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</si>
  <si>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</si>
  <si>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</si>
  <si>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</si>
  <si>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</si>
  <si>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</si>
  <si>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</si>
  <si>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</si>
  <si>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</si>
  <si>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</si>
  <si>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</si>
  <si>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</si>
  <si>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</si>
  <si>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</si>
  <si>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</si>
  <si>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</si>
  <si>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</si>
  <si>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</si>
  <si>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</si>
  <si>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</si>
  <si>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</si>
  <si>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</si>
  <si>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</si>
  <si>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</si>
  <si>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</si>
  <si>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</si>
  <si>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</si>
  <si>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</si>
  <si>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</si>
  <si>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</si>
  <si>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</si>
  <si>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</si>
  <si>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</si>
  <si>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</si>
  <si>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</si>
  <si>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</si>
  <si>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</si>
  <si>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</si>
  <si>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</si>
  <si>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</si>
  <si>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</si>
  <si>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</si>
  <si>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</si>
  <si>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</si>
  <si>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</si>
  <si>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</si>
  <si>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</si>
  <si>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</si>
  <si>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</si>
  <si>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</si>
  <si>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</si>
  <si>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</si>
  <si>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</si>
  <si>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</si>
  <si>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</si>
  <si>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</si>
  <si>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</si>
  <si>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</si>
  <si>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</si>
  <si>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</si>
  <si>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</si>
  <si>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</si>
  <si>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</si>
  <si>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</si>
  <si>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</si>
  <si>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</si>
  <si>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</si>
  <si>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</si>
  <si>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</si>
  <si>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</si>
  <si>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</si>
  <si>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</si>
  <si>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</si>
  <si>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</si>
  <si>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</si>
  <si>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</si>
  <si>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</si>
  <si>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</si>
  <si>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</si>
  <si>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</si>
  <si>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</si>
  <si>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</si>
  <si>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</si>
  <si>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</si>
  <si>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</si>
  <si>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</si>
  <si>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</si>
  <si>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</si>
  <si>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</si>
  <si>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</si>
  <si>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</si>
  <si>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</si>
  <si>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</si>
  <si>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</si>
  <si>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</si>
  <si>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</si>
  <si>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</si>
  <si>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</si>
  <si>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</si>
  <si>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</si>
  <si>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</si>
  <si>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</si>
  <si>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</si>
  <si>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</si>
  <si>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</si>
  <si>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</si>
  <si>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</si>
  <si>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</si>
  <si>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</si>
  <si>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</si>
  <si>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</si>
  <si>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</si>
  <si>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</si>
  <si>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</si>
  <si>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</si>
  <si>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</si>
  <si>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</si>
  <si>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</si>
  <si>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</si>
  <si>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</si>
  <si>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</si>
  <si>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</si>
  <si>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</si>
  <si>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</si>
  <si>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</si>
  <si>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</si>
  <si>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</si>
  <si>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</si>
  <si>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</si>
  <si>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</si>
  <si>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</si>
  <si>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</si>
  <si>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</si>
  <si>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</si>
  <si>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</si>
  <si>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</si>
  <si>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</si>
  <si>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</si>
  <si>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</si>
  <si>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</si>
  <si>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</si>
  <si>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</si>
  <si>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</si>
  <si>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</si>
  <si>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</si>
  <si>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</si>
  <si>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</si>
  <si>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</si>
  <si>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</si>
  <si>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</si>
  <si>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</si>
  <si>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</si>
  <si>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</si>
  <si>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</si>
  <si>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</si>
  <si>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</si>
  <si>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</si>
  <si>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</si>
  <si>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</si>
  <si>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</si>
  <si>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</si>
  <si>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</si>
  <si>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</si>
  <si>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</si>
  <si>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</si>
  <si>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</si>
  <si>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</si>
  <si>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</si>
  <si>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</si>
  <si>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</si>
  <si>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</si>
  <si>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</si>
  <si>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</si>
  <si>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</si>
  <si>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</si>
  <si>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</si>
  <si>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</si>
  <si>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</si>
  <si>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</si>
  <si>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</si>
  <si>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</si>
  <si>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</si>
  <si>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</si>
  <si>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</si>
  <si>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</si>
  <si>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</si>
  <si>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</si>
  <si>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</si>
  <si>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</si>
  <si>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</si>
  <si>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</si>
  <si>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</si>
  <si>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</si>
  <si>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</si>
  <si>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</si>
  <si>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</si>
  <si>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</si>
  <si>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</si>
  <si>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</si>
  <si>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</si>
  <si>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</si>
  <si>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</si>
  <si>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</si>
  <si>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</si>
  <si>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</si>
  <si>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</si>
  <si>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</si>
  <si>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</si>
  <si>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2021-19-10000593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</si>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</sst>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rgb="FF222222"/>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14" fontId="0" fillId="0" borderId="34" xfId="0" applyNumberFormat="1" applyBorder="1" applyAlignment="1" applyProtection="1">
      <alignment horizontal="center" vertical="center" wrapText="1"/>
      <protection locked="0"/>
    </xf>
    <xf numFmtId="6" fontId="31" fillId="0" borderId="34" xfId="0" applyNumberFormat="1" applyFont="1" applyBorder="1" applyAlignment="1" applyProtection="1">
      <alignment horizontal="left" vertical="center" wrapText="1"/>
      <protection locked="0"/>
    </xf>
    <xf numFmtId="6" fontId="0" fillId="0" borderId="34" xfId="0" applyNumberFormat="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6"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4" t="str">
        <f>HYPERLINK("#MI_Oferente_Singular!A114","CAPACIDAD RESIDUAL")</f>
        <v>CAPACIDAD RESIDUAL</v>
      </c>
      <c r="F8" s="235"/>
      <c r="G8" s="23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4" t="str">
        <f>HYPERLINK("#MI_Oferente_Singular!A162","TALENTO HUMANO")</f>
        <v>TALENTO HUMANO</v>
      </c>
      <c r="F9" s="235"/>
      <c r="G9" s="23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4" t="str">
        <f>HYPERLINK("#MI_Oferente_Singular!F162","INFRAESTRUCTURA")</f>
        <v>INFRAESTRUCTURA</v>
      </c>
      <c r="F10" s="235"/>
      <c r="G10" s="23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9" t="s">
        <v>2702</v>
      </c>
      <c r="D15" s="35"/>
      <c r="E15" s="35"/>
      <c r="F15" s="5"/>
      <c r="G15" s="32" t="s">
        <v>1168</v>
      </c>
      <c r="H15" s="103" t="s">
        <v>421</v>
      </c>
      <c r="I15" s="32" t="s">
        <v>2624</v>
      </c>
      <c r="J15" s="108" t="s">
        <v>2626</v>
      </c>
      <c r="L15" s="218" t="s">
        <v>8</v>
      </c>
      <c r="M15" s="218"/>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237"/>
      <c r="I20" s="138" t="s">
        <v>421</v>
      </c>
      <c r="J20" s="139" t="s">
        <v>451</v>
      </c>
      <c r="K20" s="170">
        <v>895982076</v>
      </c>
      <c r="L20" s="141"/>
      <c r="M20" s="168">
        <v>44561</v>
      </c>
      <c r="N20" s="126">
        <f>+(M20-L20)/30</f>
        <v>1485.3666666666666</v>
      </c>
      <c r="O20" s="129"/>
      <c r="U20" s="125"/>
      <c r="V20" s="105">
        <f ca="1">NOW()</f>
        <v>44192.713476620367</v>
      </c>
      <c r="W20" s="105">
        <f ca="1">NOW()</f>
        <v>44192.713476620367</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232" t="str">
        <f>VLOOKUP(B20,EAS!A2:B1439,2,0)</f>
        <v>FUNDACION AMIGOS DEL PROGRESO</v>
      </c>
      <c r="C38" s="232"/>
      <c r="D38" s="232"/>
      <c r="E38" s="232"/>
      <c r="F38" s="232"/>
      <c r="G38" s="5"/>
      <c r="H38" s="123"/>
      <c r="I38" s="241" t="s">
        <v>7</v>
      </c>
      <c r="J38" s="241"/>
      <c r="K38" s="241"/>
      <c r="L38" s="241"/>
      <c r="M38" s="241"/>
      <c r="N38" s="241"/>
      <c r="O38" s="124"/>
    </row>
    <row r="39" spans="1:16" ht="42.95" customHeight="1" thickBot="1" x14ac:dyDescent="0.3">
      <c r="A39" s="10"/>
      <c r="B39" s="11"/>
      <c r="C39" s="11"/>
      <c r="D39" s="11"/>
      <c r="E39" s="11"/>
      <c r="F39" s="11"/>
      <c r="G39" s="11"/>
      <c r="H39" s="10"/>
      <c r="I39" s="227" t="s">
        <v>2703</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5"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2"/>
      <c r="Z178" s="153" t="str">
        <f>IF(Y178&gt;0,SUM(E180+Y178),"")</f>
        <v/>
      </c>
      <c r="AA178" s="19"/>
      <c r="AB178" s="19"/>
    </row>
    <row r="179" spans="1:28" ht="23.25" x14ac:dyDescent="0.25">
      <c r="A179" s="9"/>
      <c r="B179" s="185" t="s">
        <v>2669</v>
      </c>
      <c r="C179" s="185"/>
      <c r="D179" s="185"/>
      <c r="E179" s="159">
        <v>0.02</v>
      </c>
      <c r="F179" s="158"/>
      <c r="G179" s="153" t="str">
        <f>IF(F179&gt;0,SUM(E179+F179),"")</f>
        <v/>
      </c>
      <c r="H179" s="5"/>
      <c r="I179" s="185" t="s">
        <v>2671</v>
      </c>
      <c r="J179" s="185"/>
      <c r="K179" s="185"/>
      <c r="L179" s="185"/>
      <c r="M179" s="160"/>
      <c r="O179" s="8"/>
      <c r="Q179" s="19"/>
      <c r="R179" s="147" t="str">
        <f>IF(M179&gt;0,SUM(L179+M179),"")</f>
        <v/>
      </c>
      <c r="T179" s="19"/>
      <c r="U179" s="231" t="s">
        <v>1166</v>
      </c>
      <c r="V179" s="231"/>
      <c r="W179" s="231"/>
      <c r="X179" s="24">
        <v>0.02</v>
      </c>
      <c r="Y179" s="152"/>
      <c r="Z179" s="153" t="str">
        <f>IF(Y179&gt;0,SUM(E181+Y179),"")</f>
        <v/>
      </c>
      <c r="AA179" s="19"/>
      <c r="AB179" s="19"/>
    </row>
    <row r="180" spans="1:28" ht="23.25" hidden="1" x14ac:dyDescent="0.25">
      <c r="A180" s="9"/>
      <c r="B180" s="171"/>
      <c r="C180" s="171"/>
      <c r="D180" s="171"/>
      <c r="E180" s="157"/>
      <c r="H180" s="5"/>
      <c r="I180" s="171"/>
      <c r="J180" s="171"/>
      <c r="K180" s="171"/>
      <c r="L180" s="171"/>
      <c r="M180" s="5"/>
      <c r="O180" s="8"/>
      <c r="Q180" s="19"/>
      <c r="R180" s="147" t="str">
        <f>IF(S180&gt;0,SUM(L180+S180),"")</f>
        <v/>
      </c>
      <c r="S180" s="152"/>
      <c r="T180" s="19"/>
      <c r="U180" s="231" t="s">
        <v>1167</v>
      </c>
      <c r="V180" s="231"/>
      <c r="W180" s="231"/>
      <c r="X180" s="24">
        <v>0.03</v>
      </c>
      <c r="Y180" s="152"/>
      <c r="Z180" s="153" t="str">
        <f>IF(Y180&gt;0,SUM(E182+Y180),"")</f>
        <v/>
      </c>
      <c r="AA180" s="19"/>
      <c r="AB180" s="19"/>
    </row>
    <row r="181" spans="1:28" ht="23.25" hidden="1" x14ac:dyDescent="0.25">
      <c r="A181" s="9"/>
      <c r="B181" s="171"/>
      <c r="C181" s="171"/>
      <c r="D181" s="171"/>
      <c r="E181" s="157"/>
      <c r="H181" s="5"/>
      <c r="I181" s="171"/>
      <c r="J181" s="171"/>
      <c r="K181" s="171"/>
      <c r="L181" s="17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1"/>
      <c r="C182" s="171"/>
      <c r="D182" s="171"/>
      <c r="E182" s="157"/>
      <c r="H182" s="5"/>
      <c r="I182" s="171"/>
      <c r="J182" s="171"/>
      <c r="K182" s="171"/>
      <c r="L182" s="17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30" t="s">
        <v>2628</v>
      </c>
      <c r="L185" s="230"/>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89" t="s">
        <v>2636</v>
      </c>
      <c r="C192" s="189"/>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2020-12-27T22:07:28Z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