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ROSA TODO OK\DOCUMENTOS ROSA 2020\FUNDESCO\INVITACIONES 2020 FUNDESCO\INVITACION 2021-70-10001734 - GUARAN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<sst xmlns="http://schemas.openxmlformats.org/spreadsheetml/2006/main" count="3069" uniqueCount="2695">
  <si>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</si>
  <si>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</si>
  <si>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</si>
  <si>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</si>
  <si>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</si>
  <si>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</si>
  <si>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</si>
  <si>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</si>
  <si>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</si>
  <si>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</si>
  <si>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</si>
  <si>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</si>
  <si>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</si>
  <si>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</si>
  <si>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</si>
  <si>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</si>
  <si>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</si>
  <si>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</si>
  <si>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</si>
  <si>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</si>
  <si>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</si>
  <si>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</si>
  <si>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</si>
  <si>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</si>
  <si>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</si>
  <si>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</si>
  <si>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</si>
  <si>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</si>
  <si>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</si>
  <si>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</si>
  <si>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</si>
  <si>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</si>
  <si>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</si>
  <si>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</si>
  <si>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</si>
  <si>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</si>
  <si>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</si>
  <si>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</si>
  <si>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</si>
  <si>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</si>
  <si>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</si>
  <si>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</si>
  <si>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</si>
  <si>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</si>
  <si>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</si>
  <si>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</si>
  <si>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</si>
  <si>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</si>
  <si>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</si>
  <si>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</si>
  <si>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</si>
  <si>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</si>
  <si>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</si>
  <si>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</si>
  <si>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</si>
  <si>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</si>
  <si>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</si>
  <si>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</si>
  <si>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</si>
  <si>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</si>
  <si>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</si>
  <si>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</si>
  <si>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</si>
  <si>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</si>
  <si>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</si>
  <si>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</si>
  <si>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</si>
  <si>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</si>
  <si>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</si>
  <si>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</si>
  <si>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</si>
  <si>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</si>
  <si>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</si>
  <si>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</si>
  <si>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</si>
  <si>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</si>
  <si>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</si>
  <si>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</si>
  <si>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</si>
  <si>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</si>
  <si>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</si>
  <si>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</si>
  <si>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</si>
  <si>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</si>
  <si>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</si>
  <si>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</si>
  <si>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</si>
  <si>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</si>
  <si>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</si>
  <si>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</si>
  <si>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</si>
  <si>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</si>
  <si>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</si>
  <si>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</si>
  <si>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</si>
  <si>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</si>
  <si>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</si>
  <si>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</si>
  <si>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</si>
  <si>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</si>
  <si>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</si>
  <si>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</si>
  <si>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</si>
  <si>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</si>
  <si>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</si>
  <si>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</si>
  <si>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</si>
  <si>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</si>
  <si>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</si>
  <si>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</si>
  <si>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</si>
  <si>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</si>
  <si>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</si>
  <si>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</si>
  <si>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</si>
  <si>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</si>
  <si>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</si>
  <si>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</si>
  <si>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</si>
  <si>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</si>
  <si>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</si>
  <si>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</si>
  <si>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</si>
  <si>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</si>
  <si>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</si>
  <si>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</si>
  <si>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</si>
  <si>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</si>
  <si>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</si>
  <si>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</si>
  <si>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</si>
  <si>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</si>
  <si>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</si>
  <si>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</si>
  <si>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</si>
  <si>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</si>
  <si>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</si>
  <si>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</si>
  <si>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</si>
  <si>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</si>
  <si>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</si>
  <si>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</si>
  <si>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</si>
  <si>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</si>
  <si>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</si>
  <si>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</si>
  <si>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</si>
  <si>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</si>
  <si>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</si>
  <si>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</si>
  <si>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</si>
  <si>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</si>
  <si>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</si>
  <si>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</si>
  <si>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</si>
  <si>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</si>
  <si>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</si>
  <si>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</si>
  <si>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</si>
  <si>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</si>
  <si>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</si>
  <si>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</si>
  <si>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</si>
  <si>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</si>
  <si>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</si>
  <si>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</si>
  <si>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</si>
  <si>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</si>
  <si>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</si>
  <si>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</si>
  <si>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</si>
  <si>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</si>
  <si>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</si>
  <si>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</si>
  <si>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</si>
  <si>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</si>
  <si>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</si>
  <si>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</si>
  <si>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</si>
  <si>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</si>
  <si>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</si>
  <si>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</si>
  <si>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</si>
  <si>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</si>
  <si>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</si>
  <si>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</si>
  <si>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</si>
  <si>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</si>
  <si>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</si>
  <si>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</si>
  <si>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</si>
  <si>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</si>
  <si>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</si>
  <si>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</si>
  <si>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</si>
  <si>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</si>
  <si>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</si>
  <si>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</si>
  <si>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</si>
  <si>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</si>
  <si>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</si>
  <si>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</si>
  <si>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</si>
  <si>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</si>
  <si>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</si>
  <si>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</si>
  <si>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</si>
  <si>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</si>
  <si>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</si>
  <si>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</si>
  <si>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</si>
  <si>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</si>
  <si>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</si>
  <si>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</si>
  <si>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</si>
  <si>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</si>
  <si>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</si>
  <si>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</si>
  <si>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</si>
  <si>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</si>
  <si>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</si>
  <si>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</si>
  <si>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</si>
  <si>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</si>
  <si>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</si>
  <si>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</si>
  <si>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</si>
  <si>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</si>
  <si>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</si>
  <si>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</si>
  <si>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</si>
  <si>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</si>
  <si>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</si>
  <si>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</si>
  <si>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</si>
  <si>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</si>
  <si>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</si>
  <si>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</si>
  <si>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</si>
  <si>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</si>
  <si>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</si>
  <si>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</si>
  <si>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</si>
  <si>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</si>
  <si>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</si>
  <si>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</si>
  <si>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</si>
  <si>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</si>
  <si>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</si>
  <si>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</si>
  <si>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</si>
  <si>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</si>
  <si>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</si>
  <si>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</si>
  <si>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</si>
  <si>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</si>
  <si>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</si>
  <si>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</si>
  <si>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</si>
  <si>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</si>
  <si>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</si>
  <si>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</si>
  <si>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</si>
  <si>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</si>
  <si>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</si>
  <si>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</si>
  <si>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</si>
  <si>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</si>
  <si>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</si>
  <si>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</si>
  <si>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</si>
  <si>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</si>
  <si>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</si>
  <si>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</si>
  <si>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</si>
  <si>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</si>
  <si>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</si>
  <si>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</si>
  <si>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</si>
  <si>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</si>
  <si>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</si>
  <si>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</si>
  <si>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</si>
  <si>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</si>
  <si>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</si>
  <si>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</si>
  <si>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</si>
  <si>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</si>
  <si>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</si>
  <si>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</si>
  <si>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</si>
  <si>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</si>
  <si>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</si>
  <si>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</si>
  <si>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</si>
  <si>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</si>
  <si>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</si>
  <si>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</si>
  <si>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</si>
  <si>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</si>
  <si>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</si>
  <si>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</si>
  <si>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</si>
  <si>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</si>
  <si>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</si>
  <si>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</si>
  <si>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</si>
  <si>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</si>
  <si>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</si>
  <si>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</si>
  <si>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</si>
  <si>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</si>
  <si>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</si>
  <si>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</si>
  <si>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</si>
  <si>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</si>
  <si>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</si>
  <si>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</si>
  <si>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</si>
  <si>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</si>
  <si>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</si>
  <si>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</si>
  <si>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</si>
  <si>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</si>
  <si>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</si>
  <si>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</si>
  <si>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</si>
  <si>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</si>
  <si>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</si>
  <si>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</si>
  <si>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</si>
  <si>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</si>
  <si>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</si>
  <si>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</si>
  <si>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</si>
  <si>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</si>
  <si>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</si>
  <si>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</si>
  <si>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</si>
  <si>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</si>
  <si>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</si>
  <si>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</si>
  <si>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</si>
  <si>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</si>
  <si>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</si>
  <si>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</si>
  <si>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</si>
  <si>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</si>
  <si>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</si>
  <si>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</si>
  <si>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</si>
  <si>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</si>
  <si>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</si>
  <si>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</si>
  <si>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</si>
  <si>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</si>
  <si>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</si>
  <si>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</si>
  <si>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</si>
  <si>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</si>
  <si>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</si>
  <si>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</si>
  <si>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</si>
  <si>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</si>
  <si>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</si>
  <si>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</si>
  <si>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</si>
  <si>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</si>
  <si>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</si>
  <si>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</si>
  <si>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</si>
  <si>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</si>
  <si>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</si>
  <si>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</si>
  <si>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</si>
  <si>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</si>
  <si>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</si>
  <si>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</si>
  <si>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</si>
  <si>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</si>
  <si>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</si>
  <si>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</si>
  <si>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</si>
  <si>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</si>
  <si>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</si>
  <si>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</si>
  <si>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</si>
  <si>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</si>
  <si>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</si>
  <si>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</si>
  <si>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</si>
  <si>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</si>
  <si>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</si>
  <si>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</si>
  <si>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</si>
  <si>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</si>
  <si>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</si>
  <si>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</si>
  <si>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</si>
  <si>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</si>
  <si>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</si>
  <si>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</si>
  <si>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</si>
  <si>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</si>
  <si>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</si>
  <si>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</si>
  <si>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</si>
  <si>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</si>
  <si>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</si>
  <si>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</si>
  <si>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</si>
  <si>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</si>
  <si>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</si>
  <si>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</si>
  <si>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</si>
  <si>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</si>
  <si>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</si>
  <si>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</si>
  <si>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</si>
  <si>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</si>
  <si>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</si>
  <si>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</si>
  <si>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</si>
  <si>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</si>
  <si>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</si>
  <si>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</si>
  <si>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</si>
  <si>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</si>
  <si>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</si>
  <si>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</si>
  <si>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</si>
  <si>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</si>
  <si>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</si>
  <si>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</si>
  <si>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</si>
  <si>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</si>
  <si>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</si>
  <si>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</si>
  <si>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</si>
  <si>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</si>
  <si>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</si>
  <si>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</si>
  <si>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</si>
  <si>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</si>
  <si>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</si>
  <si>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</si>
  <si>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</si>
  <si>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</si>
  <si>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</si>
  <si>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</si>
  <si>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</si>
  <si>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</si>
  <si>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</si>
  <si>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</si>
  <si>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</si>
  <si>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</si>
  <si>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</si>
  <si>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</si>
  <si>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</si>
  <si>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</si>
  <si>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</si>
  <si>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</si>
  <si>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</si>
  <si>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</si>
  <si>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</si>
  <si>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</si>
  <si>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</si>
  <si>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</si>
  <si>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</si>
  <si>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</si>
  <si>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</si>
  <si>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</si>
  <si>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</si>
  <si>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</si>
  <si>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</si>
  <si>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</si>
  <si>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</si>
  <si>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</si>
  <si>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</si>
  <si>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</si>
  <si>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</si>
  <si>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</si>
  <si>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</si>
  <si>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</si>
  <si>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</si>
  <si>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</si>
  <si>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</si>
  <si>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</si>
  <si>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</si>
  <si>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</si>
  <si>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</si>
  <si>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</si>
  <si>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</si>
  <si>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</si>
  <si>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</si>
  <si>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</si>
  <si>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</si>
  <si>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</si>
  <si>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</si>
  <si>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</si>
  <si>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</si>
  <si>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</si>
  <si>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</si>
  <si>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</si>
  <si>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</si>
  <si>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</si>
  <si>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</si>
  <si>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</si>
  <si>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</si>
  <si>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</si>
  <si>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</si>
  <si>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</si>
  <si>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</si>
  <si>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</si>
  <si>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</si>
  <si>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</si>
  <si>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</si>
  <si>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</si>
  <si>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</si>
  <si>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</si>
  <si>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</si>
  <si>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</si>
  <si>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</si>
  <si>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</si>
  <si>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</si>
  <si>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</si>
  <si>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</si>
  <si>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</si>
  <si>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</si>
  <si>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</si>
  <si>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</si>
  <si>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</si>
  <si>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</si>
  <si>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</si>
  <si>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</si>
  <si>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</si>
  <si>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</si>
  <si>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</si>
  <si>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</si>
  <si>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</si>
  <si>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</si>
  <si>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</si>
  <si>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</si>
  <si>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</si>
  <si>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</si>
  <si>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</si>
  <si>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</si>
  <si>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</si>
  <si>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</si>
  <si>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</si>
  <si>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</si>
  <si>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</si>
  <si>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</si>
  <si>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</si>
  <si>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</si>
  <si>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</si>
  <si>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</si>
  <si>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</si>
  <si>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</si>
  <si>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</si>
  <si>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</si>
  <si>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</si>
  <si>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</si>
  <si>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</si>
  <si>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</si>
  <si>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</si>
  <si>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</si>
  <si>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</si>
  <si>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</si>
  <si>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</si>
  <si>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</si>
  <si>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</si>
  <si>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</si>
  <si>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</si>
  <si>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</si>
  <si>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</si>
  <si>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</si>
  <si>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</si>
  <si>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</si>
  <si>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</si>
  <si>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</si>
  <si>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</si>
  <si>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</si>
  <si>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</si>
  <si>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</si>
  <si>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</si>
  <si>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</si>
  <si>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</si>
  <si>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</si>
  <si>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</si>
  <si>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</si>
  <si>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</si>
  <si>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</si>
  <si>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</si>
  <si>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</si>
  <si>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</si>
  <si>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</si>
  <si>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</si>
  <si>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</si>
  <si>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</si>
  <si>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</si>
  <si>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</si>
  <si>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</si>
  <si>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</si>
  <si>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</si>
  <si>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</si>
  <si>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</si>
  <si>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</si>
  <si>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</si>
  <si>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</si>
  <si>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</si>
  <si>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</si>
  <si>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</si>
  <si>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</si>
  <si>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</si>
  <si>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</si>
  <si>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</si>
  <si>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</si>
  <si>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</si>
  <si>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</si>
  <si>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</si>
  <si>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</si>
  <si>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</si>
  <si>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</si>
  <si>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</si>
  <si>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</si>
  <si>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</si>
  <si>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</si>
  <si>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</si>
  <si>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</si>
  <si>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</si>
  <si>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</si>
  <si>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</si>
  <si>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</si>
  <si>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</si>
  <si>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</si>
  <si>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</si>
  <si>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</si>
  <si>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</si>
  <si>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</si>
  <si>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</si>
  <si>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</si>
  <si>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</si>
  <si>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</si>
  <si>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</si>
  <si>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</si>
  <si>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</si>
  <si>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</si>
  <si>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</si>
  <si>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</si>
  <si>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</si>
  <si>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</si>
  <si>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</si>
  <si>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</si>
  <si>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</si>
  <si>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</si>
  <si>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</si>
  <si>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</si>
  <si>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</si>
  <si>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</si>
  <si>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</si>
  <si>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</si>
  <si>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</si>
  <si>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</si>
  <si>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</si>
  <si>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</si>
  <si>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</si>
  <si>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</si>
  <si>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</si>
  <si>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</si>
  <si>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</si>
  <si>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</si>
  <si>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</si>
  <si>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</si>
  <si>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</si>
  <si>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</si>
  <si>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</si>
  <si>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</si>
  <si>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</si>
  <si>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</si>
  <si>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</si>
  <si>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</si>
  <si>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</si>
  <si>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</si>
  <si>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</si>
  <si>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</si>
  <si>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</si>
  <si>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</si>
  <si>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</si>
  <si>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</si>
  <si>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</si>
  <si>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</si>
  <si>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</si>
  <si>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</si>
  <si>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</si>
  <si>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</si>
  <si>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</si>
  <si>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</si>
  <si>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</si>
  <si>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</si>
  <si>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</si>
  <si>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</si>
  <si>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</si>
  <si>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</si>
  <si>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</si>
  <si>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</si>
  <si>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</si>
  <si>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</si>
  <si>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</si>
  <si>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</si>
  <si>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</si>
  <si>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</si>
  <si>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</si>
  <si>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</si>
  <si>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</si>
  <si>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</si>
  <si>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</si>
  <si>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</si>
  <si>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</si>
  <si>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</si>
  <si>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</si>
  <si>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</si>
  <si>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</si>
  <si>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</si>
  <si>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</si>
  <si>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</si>
  <si>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</si>
  <si>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</si>
  <si>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</si>
  <si>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</si>
  <si>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</si>
  <si>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</si>
  <si>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</si>
  <si>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</si>
  <si>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</si>
  <si>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</si>
  <si>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</si>
  <si>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</si>
  <si>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</si>
  <si>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</si>
  <si>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</si>
  <si>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</si>
  <si>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</si>
  <si>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</si>
  <si>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</si>
  <si>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</si>
  <si>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</si>
  <si>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</si>
  <si>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</si>
  <si>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</si>
  <si>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</si>
  <si>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</si>
  <si>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</si>
  <si>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</si>
  <si>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</si>
  <si>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</si>
  <si>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</si>
  <si>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</si>
  <si>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</si>
  <si>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</si>
  <si>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</si>
  <si>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</si>
  <si>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</si>
  <si>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</si>
  <si>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</si>
  <si>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</si>
  <si>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</si>
  <si>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</si>
  <si>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</si>
  <si>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</si>
  <si>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</si>
  <si>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</si>
  <si>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</si>
  <si>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</si>
  <si>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</si>
  <si>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</si>
  <si>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</si>
  <si>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</si>
  <si>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</si>
  <si>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</si>
  <si>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</si>
  <si>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</si>
  <si>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</si>
  <si>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</si>
  <si>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</si>
  <si>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</si>
  <si>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</si>
  <si>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</si>
  <si>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</si>
  <si>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</si>
  <si>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</si>
  <si>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</si>
  <si>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</si>
  <si>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</si>
  <si>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</si>
  <si>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</si>
  <si>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</si>
  <si>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</si>
  <si>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</si>
  <si>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</si>
  <si>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</si>
  <si>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</si>
  <si>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</si>
  <si>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</si>
  <si>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</si>
  <si>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</si>
  <si>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</si>
  <si>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</si>
  <si>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</si>
  <si>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</si>
  <si>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</si>
  <si>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</si>
  <si>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</si>
  <si>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</si>
  <si>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</si>
  <si>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</si>
  <si>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</si>
  <si>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</si>
  <si>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</si>
  <si>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</si>
  <si>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</si>
  <si>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</si>
  <si>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</si>
  <si>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</si>
  <si>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</si>
  <si>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</si>
  <si>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</si>
  <si>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</si>
  <si>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</si>
  <si>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</si>
  <si>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</si>
  <si>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</si>
  <si>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</si>
  <si>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</si>
  <si>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</si>
  <si>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</si>
  <si>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</si>
  <si>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</si>
  <si>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</si>
  <si>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</si>
  <si>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</si>
  <si>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</si>
  <si>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</si>
  <si>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</si>
  <si>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</si>
  <si>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</si>
  <si>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</si>
  <si>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</si>
  <si>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</si>
  <si>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</si>
  <si>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</si>
  <si>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</si>
  <si>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</si>
  <si>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</si>
  <si>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</si>
  <si>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</si>
  <si>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</si>
  <si>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</si>
  <si>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</si>
  <si>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</si>
  <si>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</si>
  <si>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</si>
  <si>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</si>
  <si>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</si>
  <si>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</si>
  <si>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</si>
  <si>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</si>
  <si>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</si>
  <si>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</si>
  <si>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</si>
  <si>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</si>
  <si>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</si>
  <si>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</si>
  <si>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</si>
  <si>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</si>
  <si>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</si>
  <si>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</si>
  <si>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</si>
  <si>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</si>
  <si>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</si>
  <si>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</si>
  <si>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</si>
  <si>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</si>
  <si>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</si>
  <si>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</si>
  <si>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</si>
  <si>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</si>
  <si>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</si>
  <si>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</si>
  <si>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</si>
  <si>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</si>
  <si>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</si>
  <si>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</si>
  <si>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</si>
  <si>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</si>
  <si>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</si>
  <si>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</si>
  <si>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</si>
  <si>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</si>
  <si>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</si>
  <si>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</si>
  <si>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</si>
  <si>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</si>
  <si>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</si>
  <si>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</si>
  <si>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</si>
  <si>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</si>
  <si>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</si>
  <si>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</si>
  <si>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</si>
  <si>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</si>
  <si>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</si>
  <si>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</si>
  <si>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</si>
  <si>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</si>
  <si>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</si>
  <si>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</si>
  <si>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</si>
  <si>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</si>
  <si>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</si>
  <si>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</si>
  <si>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</si>
  <si>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</si>
  <si>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</si>
  <si>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</si>
  <si>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</si>
  <si>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</si>
  <si>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</si>
  <si>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</si>
  <si>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</si>
  <si>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</si>
  <si>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</si>
  <si>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</si>
  <si>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</si>
  <si>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</si>
  <si>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</si>
  <si>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</si>
  <si>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</si>
  <si>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</si>
  <si>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</si>
  <si>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</si>
  <si>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</si>
  <si>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</si>
  <si>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</si>
  <si>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</si>
  <si>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</si>
  <si>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</si>
  <si>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</si>
  <si>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</si>
  <si>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</si>
  <si>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</si>
  <si>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</si>
  <si>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</si>
  <si>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</si>
  <si>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</si>
  <si>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</si>
  <si>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</si>
  <si>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</si>
  <si>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</si>
  <si>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</si>
  <si>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</si>
  <si>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</si>
  <si>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</si>
  <si>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</si>
  <si>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</si>
  <si>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</si>
  <si>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</si>
  <si>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</si>
  <si>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</si>
  <si>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</si>
  <si>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</si>
  <si>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</si>
  <si>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</si>
  <si>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</si>
  <si>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</si>
  <si>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</si>
  <si>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</si>
  <si>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</si>
  <si>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</si>
  <si>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</si>
  <si>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</si>
  <si>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</si>
  <si>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</si>
  <si>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</si>
  <si>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</si>
  <si>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</si>
  <si>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</si>
  <si>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</si>
  <si>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</si>
  <si>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</si>
  <si>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</si>
  <si>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</si>
  <si>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</si>
  <si>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</si>
  <si>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</si>
  <si>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</si>
  <si>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</si>
  <si>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</si>
  <si>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</si>
  <si>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</si>
  <si>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</si>
  <si>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</si>
  <si>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</si>
  <si>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</si>
  <si>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</si>
  <si>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</si>
  <si>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</si>
  <si>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</si>
  <si>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</si>
  <si>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</si>
  <si>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</si>
  <si>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</si>
  <si>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</si>
  <si>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</si>
  <si>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</si>
  <si>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</si>
  <si>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</si>
  <si>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</si>
  <si>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</si>
  <si>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</si>
  <si>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</si>
  <si>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</si>
  <si>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</si>
  <si>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</si>
  <si>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</si>
  <si>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</si>
  <si>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</si>
  <si>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</si>
  <si>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</si>
  <si>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</si>
  <si>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</si>
  <si>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</si>
  <si>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</si>
  <si>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</si>
  <si>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</si>
  <si>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</si>
  <si>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</si>
  <si>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</si>
  <si>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</si>
  <si>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</si>
  <si>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</si>
  <si>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</si>
  <si>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</si>
  <si>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</si>
  <si>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</si>
  <si>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</si>
  <si>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</si>
  <si>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</si>
  <si>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</si>
  <si>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</si>
  <si>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</si>
  <si>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</si>
  <si>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</si>
  <si>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</si>
  <si>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</si>
  <si>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</si>
  <si>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</si>
  <si>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</si>
  <si>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</si>
  <si>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</si>
  <si>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</si>
  <si>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</si>
  <si>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</si>
  <si>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</si>
  <si>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</si>
  <si>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</si>
  <si>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</si>
  <si>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</si>
  <si>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</si>
  <si>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</si>
  <si>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</si>
  <si>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</si>
  <si>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</si>
  <si>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</si>
  <si>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</si>
  <si>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</si>
  <si>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</si>
  <si>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</si>
  <si>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</si>
  <si>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</si>
  <si>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</si>
  <si>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</si>
  <si>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</si>
  <si>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</si>
  <si>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</si>
  <si>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</si>
  <si>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</si>
  <si>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</si>
  <si>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</si>
  <si>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</si>
  <si>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</si>
  <si>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</si>
  <si>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</si>
  <si>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</si>
  <si>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</si>
  <si>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</si>
  <si>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</si>
  <si>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</si>
  <si>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</si>
  <si>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</si>
  <si>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</si>
  <si>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</si>
  <si>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</si>
  <si>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</si>
  <si>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</si>
  <si>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</si>
  <si>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</si>
  <si>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</si>
  <si>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</si>
  <si>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</si>
  <si>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</si>
  <si>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</si>
  <si>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</si>
  <si>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</si>
  <si>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</si>
  <si>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</si>
  <si>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</si>
  <si>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</si>
  <si>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</si>
  <si>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</si>
  <si>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</si>
  <si>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</si>
  <si>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</si>
  <si>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</si>
  <si>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</si>
  <si>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</si>
  <si>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</si>
  <si>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</si>
  <si>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</si>
  <si>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</si>
  <si>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</si>
  <si>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</si>
  <si>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</si>
  <si>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</si>
  <si>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</si>
  <si>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</si>
  <si>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</si>
  <si>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</si>
  <si>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</si>
  <si>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</si>
  <si>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</si>
  <si>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</si>
  <si>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</si>
  <si>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</si>
  <si>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</si>
  <si>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</si>
  <si>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</si>
  <si>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</si>
  <si>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</si>
  <si>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</si>
  <si>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</si>
  <si>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</si>
  <si>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</si>
  <si>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</si>
  <si>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</si>
  <si>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</si>
  <si>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</si>
  <si>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</si>
  <si>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</si>
  <si>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</si>
  <si>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</si>
  <si>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</si>
  <si>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</si>
  <si>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</si>
  <si>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</si>
  <si>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</si>
  <si>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</si>
  <si>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</si>
  <si>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</si>
  <si>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</si>
  <si>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</si>
  <si>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</si>
  <si>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</si>
  <si>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</si>
  <si>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</si>
  <si>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</si>
  <si>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</si>
  <si>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</si>
  <si>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</si>
  <si>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</si>
  <si>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</si>
  <si>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</si>
  <si>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</si>
  <si>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</si>
  <si>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</si>
  <si>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</si>
  <si>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</si>
  <si>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</si>
  <si>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</si>
  <si>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</si>
  <si>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</si>
  <si>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</si>
  <si>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</si>
  <si>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</si>
  <si>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</si>
  <si>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</si>
  <si>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</si>
  <si>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</si>
  <si>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</si>
  <si>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</si>
  <si>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</si>
  <si>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</si>
  <si>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</si>
  <si>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</si>
  <si>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</si>
  <si>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</si>
  <si>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</si>
  <si>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</si>
  <si>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</si>
  <si>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</si>
  <si>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</si>
  <si>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</si>
  <si>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</si>
  <si>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</si>
  <si>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</si>
  <si>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</si>
  <si>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</si>
  <si>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</si>
  <si>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</si>
  <si>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</si>
  <si>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</si>
  <si>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</si>
  <si>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</si>
  <si>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</si>
  <si>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</si>
  <si>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</si>
  <si>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</si>
  <si>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</si>
  <si>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</si>
  <si>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</si>
  <si>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</si>
  <si>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</si>
  <si>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</si>
  <si>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</si>
  <si>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</si>
  <si>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</si>
  <si>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</si>
  <si>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</si>
  <si>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</si>
  <si>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</si>
  <si>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</si>
  <si>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</si>
  <si>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</si>
  <si>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</si>
  <si>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</si>
  <si>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</si>
  <si>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</si>
  <si>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</si>
  <si>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</si>
  <si>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</si>
  <si>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</si>
  <si>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</si>
  <si>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</si>
  <si>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</si>
  <si>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</si>
  <si>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</si>
  <si>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</si>
  <si>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</si>
  <si>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</si>
  <si>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</si>
  <si>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</si>
  <si>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</si>
  <si>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</si>
  <si>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</si>
  <si>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</si>
  <si>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</si>
  <si>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</si>
  <si>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</si>
  <si>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</si>
  <si>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</si>
  <si>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</si>
  <si>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</si>
  <si>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</si>
  <si>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</si>
  <si>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</si>
  <si>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</si>
  <si>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</si>
  <si>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</si>
  <si>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</si>
  <si>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</si>
  <si>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</si>
  <si>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</si>
  <si>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</si>
  <si>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</si>
  <si>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</si>
  <si>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</si>
  <si>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</si>
  <si>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</si>
  <si>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</si>
  <si>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</si>
  <si>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</si>
  <si>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</si>
  <si>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</si>
  <si>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</si>
  <si>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</si>
  <si>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</si>
  <si>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</si>
  <si>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</si>
  <si>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</si>
  <si>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</si>
  <si>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</si>
  <si>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</si>
  <si>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</si>
  <si>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</si>
  <si>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</si>
  <si>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</si>
  <si>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</si>
  <si>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</si>
  <si>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</si>
  <si>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</si>
  <si>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</si>
  <si>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</si>
  <si>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</si>
  <si>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</si>
  <si>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</si>
  <si>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</si>
  <si>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</si>
  <si>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</si>
  <si>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</si>
  <si>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</si>
  <si>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</si>
  <si>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</si>
  <si>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</si>
  <si>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</si>
  <si>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</si>
  <si>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</si>
  <si>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</si>
  <si>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</si>
  <si>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</si>
  <si>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</si>
  <si>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</si>
  <si>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</si>
  <si>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</si>
  <si>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</si>
  <si>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</si>
  <si>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</si>
  <si>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</si>
  <si>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</si>
  <si>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</si>
  <si>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</si>
  <si>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</si>
  <si>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</si>
  <si>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</si>
  <si>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</si>
  <si>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</si>
  <si>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</si>
  <si>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</si>
  <si>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</si>
  <si>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</si>
  <si>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</si>
  <si>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</si>
  <si>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</si>
  <si>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</si>
  <si>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</si>
  <si>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</si>
  <si>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</si>
  <si>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</si>
  <si>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</si>
  <si>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</si>
  <si>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</si>
  <si>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</si>
  <si>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</si>
  <si>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</si>
  <si>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</si>
  <si>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</si>
  <si>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</si>
  <si>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</si>
  <si>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</si>
  <si>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</si>
  <si>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</si>
  <si>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</si>
  <si>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</si>
  <si>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</si>
  <si>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</si>
  <si>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</si>
  <si>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</si>
  <si>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</si>
  <si>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</si>
  <si>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</si>
  <si>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</si>
  <si>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</si>
  <si>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</si>
  <si>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</si>
  <si>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</si>
  <si>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</si>
  <si>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</si>
  <si>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</si>
  <si>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</si>
  <si>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</si>
  <si>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</si>
  <si>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</si>
  <si>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</si>
  <si>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</si>
  <si>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</si>
  <si>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</si>
  <si>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</si>
  <si>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</si>
  <si>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</si>
  <si>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</si>
  <si>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</si>
  <si>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</si>
  <si>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</si>
  <si>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</si>
  <si>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</si>
  <si>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</si>
  <si>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</si>
  <si>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</si>
  <si>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</si>
  <si>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</si>
  <si>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</si>
  <si>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</si>
  <si>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</si>
  <si>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</si>
  <si>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</si>
  <si>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</si>
  <si>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</si>
  <si>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</si>
  <si>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</si>
  <si>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</si>
  <si>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</si>
  <si>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</si>
  <si>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</si>
  <si>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</si>
  <si>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</si>
  <si>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</si>
  <si>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</si>
  <si>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</si>
  <si>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</si>
  <si>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</si>
  <si>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</si>
  <si>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</si>
  <si>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</si>
  <si>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</si>
  <si>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</si>
  <si>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</si>
  <si>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</si>
  <si>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</si>
  <si>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</si>
  <si>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</si>
  <si>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</si>
  <si>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</si>
  <si>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</si>
  <si>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</si>
  <si>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</si>
  <si>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</si>
  <si>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</si>
  <si>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</si>
  <si>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</si>
  <si>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</si>
  <si>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</si>
  <si>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</si>
  <si>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</si>
  <si>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</si>
  <si>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</si>
  <si>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</si>
  <si>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</si>
  <si>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</si>
  <si>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</si>
  <si>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</si>
  <si>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</si>
  <si>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</si>
  <si>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</si>
  <si>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</si>
  <si>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</si>
  <si>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</si>
  <si>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</si>
  <si>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</si>
  <si>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</si>
  <si>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</si>
  <si>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</si>
  <si>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</si>
  <si>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</si>
  <si>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</si>
  <si>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</si>
  <si>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</si>
  <si>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</si>
  <si>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</si>
  <si>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</si>
  <si>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</si>
  <si>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</si>
  <si>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</si>
  <si>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</si>
  <si>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</si>
  <si>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</si>
  <si>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</si>
  <si>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</si>
  <si>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</si>
  <si>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</si>
  <si>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</si>
  <si>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</si>
  <si>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</si>
  <si>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</si>
  <si>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</si>
  <si>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</si>
  <si>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</si>
  <si>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</si>
  <si>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</si>
  <si>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</si>
  <si>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</si>
  <si>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</si>
  <si>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</si>
  <si>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</si>
  <si>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</si>
  <si>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</si>
  <si>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</si>
  <si>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</si>
  <si>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</si>
  <si>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</si>
  <si>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</si>
  <si>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</si>
  <si>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</si>
  <si>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</si>
  <si>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</si>
  <si>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</si>
  <si>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</si>
  <si>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</si>
  <si>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</si>
  <si>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</si>
  <si>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</si>
  <si>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</si>
  <si>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</si>
  <si>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</si>
  <si>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</si>
  <si>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</si>
  <si>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</si>
  <si>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</si>
  <si>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</si>
  <si>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</si>
  <si>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</si>
  <si>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</si>
  <si>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</si>
  <si>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</si>
  <si>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</si>
  <si>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</si>
  <si>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</si>
  <si>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</si>
  <si>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</si>
  <si>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</si>
  <si>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</si>
  <si>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</si>
  <si>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</si>
  <si>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</si>
  <si>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</si>
  <si>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</si>
  <si>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</si>
  <si>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</si>
  <si>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</si>
  <si>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</si>
  <si>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</si>
  <si>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</si>
  <si>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</si>
  <si>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</si>
  <si>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</si>
  <si>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</si>
  <si>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</si>
  <si>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</si>
  <si>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</si>
  <si>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</si>
  <si>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</si>
  <si>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</si>
  <si>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</si>
  <si>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</si>
  <si>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</si>
  <si>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</si>
  <si>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</si>
  <si>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</si>
  <si>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</si>
  <si>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</si>
  <si>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</si>
  <si>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</si>
  <si>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</si>
  <si>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</si>
  <si>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</si>
  <si>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</si>
  <si>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</si>
  <si>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</si>
  <si>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</si>
  <si>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</si>
  <si>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</si>
  <si>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</si>
  <si>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</si>
  <si>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</si>
  <si>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</si>
  <si>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</si>
  <si>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</si>
  <si>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</si>
  <si>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</si>
  <si>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</si>
  <si>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</si>
  <si>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</si>
  <si>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</si>
  <si>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</si>
  <si>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</si>
  <si>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</si>
  <si>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</si>
  <si>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</si>
  <si>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</si>
  <si>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</si>
  <si>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</si>
  <si>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</si>
  <si>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</si>
  <si>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</si>
  <si>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</si>
  <si>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</si>
  <si>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</si>
  <si>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</si>
  <si>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</si>
  <si>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</si>
  <si>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</si>
  <si>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</si>
  <si>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</si>
  <si>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</si>
  <si>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</si>
  <si>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</si>
  <si>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</si>
  <si>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</si>
  <si>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</si>
  <si>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</si>
  <si>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</si>
  <si>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</si>
  <si>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</si>
  <si>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</si>
  <si>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</si>
  <si>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</si>
  <si>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</si>
  <si>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</si>
  <si>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</si>
  <si>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</si>
  <si>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</si>
  <si>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</si>
  <si>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</si>
  <si>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</si>
  <si>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</si>
  <si>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</si>
  <si>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</si>
  <si>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</si>
  <si>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</si>
  <si>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</si>
  <si>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</si>
  <si>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</si>
  <si>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</si>
  <si>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</si>
  <si>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</si>
  <si>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</si>
  <si>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</si>
  <si>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</si>
  <si>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</si>
  <si>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</si>
  <si>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</si>
  <si>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</si>
  <si>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</si>
  <si>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</si>
  <si>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</si>
  <si>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</si>
  <si>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</si>
  <si>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</si>
  <si>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</si>
  <si>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</si>
  <si>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</si>
  <si>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</si>
  <si>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</si>
  <si>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</si>
  <si>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</si>
  <si>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</si>
  <si>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</si>
  <si>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</si>
  <si>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</si>
  <si>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</si>
  <si>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</si>
  <si>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</si>
  <si>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</si>
  <si>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</si>
  <si>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</si>
  <si>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</si>
  <si>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</si>
  <si>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</si>
  <si>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</si>
  <si>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</si>
  <si>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</si>
  <si>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</si>
  <si>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</si>
  <si>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</si>
  <si>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</si>
  <si>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</si>
  <si>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</si>
  <si>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</si>
  <si>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</si>
  <si>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</si>
  <si>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</si>
  <si>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</si>
  <si>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</si>
  <si>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</si>
  <si>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</si>
  <si>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</si>
  <si>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</si>
  <si>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</si>
  <si>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</si>
  <si>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</si>
  <si>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</si>
  <si>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</si>
  <si>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</si>
  <si>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</si>
  <si>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</si>
  <si>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</si>
  <si>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</si>
  <si>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</si>
  <si>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</si>
  <si>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</si>
  <si>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</si>
  <si>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</si>
  <si>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</si>
  <si>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</si>
  <si>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</si>
  <si>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</si>
  <si>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</si>
  <si>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</si>
  <si>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</si>
  <si>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</si>
  <si>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</si>
  <si>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</si>
  <si>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</si>
  <si>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</si>
  <si>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</si>
  <si>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</si>
  <si>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</si>
  <si>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</si>
  <si>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</si>
  <si>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</si>
  <si>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</si>
  <si>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</si>
  <si>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</si>
  <si>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</si>
  <si>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</si>
  <si>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</si>
  <si>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</si>
  <si>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</si>
  <si>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</si>
  <si>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</si>
  <si>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</si>
  <si>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</si>
  <si>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</si>
  <si>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</si>
  <si>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</si>
  <si>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</si>
  <si>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</si>
  <si>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</si>
  <si>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</si>
  <si>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</si>
  <si>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</si>
  <si>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</si>
  <si>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</si>
  <si>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</si>
  <si>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</si>
  <si>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</si>
  <si>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</si>
  <si>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</si>
  <si>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</si>
  <si>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</si>
  <si>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</si>
  <si>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</si>
  <si>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</si>
  <si>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</si>
  <si>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</si>
  <si>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</si>
  <si>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</si>
  <si>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</si>
  <si>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</si>
  <si>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</si>
  <si>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</si>
  <si>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</si>
  <si>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</si>
  <si>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</si>
  <si>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</si>
  <si>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</si>
  <si>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</si>
  <si>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</si>
  <si>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</si>
  <si>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</si>
  <si>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</si>
  <si>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</si>
  <si>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</si>
  <si>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</si>
  <si>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</si>
  <si>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</si>
  <si>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</si>
  <si>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</si>
  <si>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</si>
  <si>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</si>
  <si>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</si>
  <si>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</si>
  <si>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</si>
  <si>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</si>
  <si>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</si>
  <si>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</si>
  <si>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</si>
  <si>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</si>
  <si>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</si>
  <si>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</si>
  <si>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</si>
  <si>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</si>
  <si>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</si>
  <si>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</si>
  <si>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</si>
  <si>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</si>
  <si>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</si>
  <si>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</si>
  <si>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</si>
  <si>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</si>
  <si>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</si>
  <si>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</si>
  <si>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</si>
  <si>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</si>
  <si>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</si>
  <si>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</si>
  <si>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</si>
  <si>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</si>
  <si>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</si>
  <si>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</si>
  <si>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</si>
  <si>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</si>
  <si>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</si>
  <si>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</si>
  <si>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</si>
  <si>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</si>
  <si>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</si>
  <si>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</si>
  <si>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</si>
  <si>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</si>
  <si>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</si>
  <si>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</si>
  <si>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</si>
  <si>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</si>
  <si>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</si>
  <si>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</si>
  <si>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</si>
  <si>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</si>
  <si>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</si>
  <si>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</si>
  <si>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</si>
  <si>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</si>
  <si>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</si>
  <si>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</si>
  <si>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</si>
  <si>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</si>
  <si>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</si>
  <si>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</si>
  <si>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</si>
  <si>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</si>
  <si>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</si>
  <si>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</si>
  <si>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</si>
  <si>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</si>
  <si>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</si>
  <si>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</si>
  <si>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</si>
  <si>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</si>
  <si>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</si>
  <si>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</si>
  <si>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</si>
  <si>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</si>
  <si>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</si>
  <si>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</si>
  <si>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</si>
  <si>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</si>
  <si>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</si>
  <si>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</si>
  <si>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</si>
  <si>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</si>
  <si>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</si>
  <si>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</si>
  <si>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</si>
  <si>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</si>
  <si>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</si>
  <si>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</si>
  <si>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</si>
  <si>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</si>
  <si>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</si>
  <si>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</si>
  <si>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</si>
  <si>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</si>
  <si>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</si>
  <si>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</si>
  <si>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</si>
  <si>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</si>
  <si>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</si>
  <si>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</si>
  <si>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</si>
  <si>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</si>
  <si>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</si>
  <si>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</si>
  <si>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</si>
  <si>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</si>
  <si>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</si>
  <si>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</si>
  <si>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</si>
  <si>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</si>
  <si>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</si>
  <si>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</si>
  <si>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</si>
  <si>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</si>
  <si>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</si>
  <si>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</si>
  <si>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</si>
  <si>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</si>
  <si>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</si>
  <si>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</si>
  <si>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</si>
  <si>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</si>
  <si>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</si>
  <si>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</si>
  <si>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</si>
  <si>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</si>
  <si>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</si>
  <si>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</si>
  <si>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</si>
  <si>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</si>
  <si>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</si>
  <si>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</si>
  <si>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</si>
  <si>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</si>
  <si>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</si>
  <si>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</si>
  <si>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</si>
  <si>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</si>
  <si>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</si>
  <si>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</si>
  <si>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</si>
  <si>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</si>
  <si>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</si>
  <si>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</si>
  <si>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</si>
  <si>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</si>
  <si>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</si>
  <si>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</si>
  <si>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</si>
  <si>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</si>
  <si>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</si>
  <si>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</si>
  <si>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</si>
  <si>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</si>
  <si>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</si>
  <si>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</si>
  <si>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</si>
  <si>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</si>
  <si>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</si>
  <si>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</si>
  <si>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</si>
  <si>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</si>
  <si>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</si>
  <si>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</si>
  <si>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</si>
  <si>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</si>
  <si>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</si>
  <si>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</si>
  <si>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</si>
  <si>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</si>
  <si>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</si>
  <si>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</si>
  <si>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</si>
  <si>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</si>
  <si>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</si>
  <si>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</si>
  <si>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</si>
  <si>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</si>
  <si>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</si>
  <si>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</si>
  <si>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</si>
  <si>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</si>
  <si>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</si>
  <si>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</si>
  <si>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</si>
  <si>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</si>
  <si>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</si>
  <si>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</si>
  <si>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</si>
  <si>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</si>
  <si>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</si>
  <si>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</si>
  <si>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</si>
  <si>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</si>
  <si>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</si>
  <si>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</si>
  <si>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</si>
  <si>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</si>
  <si>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</si>
  <si>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</si>
  <si>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</si>
  <si>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</si>
  <si>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</si>
  <si>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</si>
  <si>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</si>
  <si>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</si>
  <si>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</si>
  <si>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</si>
  <si>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</si>
  <si>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</si>
  <si>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</si>
  <si>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</si>
  <si>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</si>
  <si>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</si>
  <si>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</si>
  <si>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</si>
  <si>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</si>
  <si>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</si>
  <si>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</si>
  <si>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</si>
  <si>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</si>
  <si>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</si>
  <si>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</si>
  <si>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</si>
  <si>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</si>
  <si>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</si>
  <si>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</si>
  <si>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</si>
  <si>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</si>
  <si>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</si>
  <si>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</si>
  <si>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</si>
  <si>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</si>
  <si>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</si>
  <si>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</si>
  <si>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</si>
  <si>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</si>
  <si>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</si>
  <si>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</si>
  <si>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</si>
  <si>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</si>
  <si>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</si>
  <si>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</si>
  <si>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</si>
  <si>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</si>
  <si>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</si>
  <si>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</si>
  <si>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</si>
  <si>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</si>
  <si>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</si>
  <si>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</si>
  <si>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</si>
  <si>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</si>
  <si>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</si>
  <si>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</si>
  <si>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</si>
  <si>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</si>
  <si>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</si>
  <si>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</si>
  <si>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</si>
  <si>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</si>
  <si>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</si>
  <si>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</si>
  <si>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</si>
  <si>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</si>
  <si>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</si>
  <si>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</si>
  <si>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</si>
  <si>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</si>
  <si>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</si>
  <si>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</si>
  <si>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</si>
  <si>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</si>
  <si>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</si>
  <si>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</si>
  <si>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</si>
  <si>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</si>
  <si>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</si>
  <si>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</si>
  <si>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</si>
  <si>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</si>
  <si>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</si>
  <si>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</si>
  <si>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</si>
  <si>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</si>
  <si>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</si>
  <si>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</si>
  <si>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</si>
  <si>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</si>
  <si>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</si>
  <si>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</si>
  <si>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</si>
  <si>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</si>
  <si>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</si>
  <si>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</si>
  <si>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</si>
  <si>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</si>
  <si>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</si>
  <si>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</si>
  <si>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</si>
  <si>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</si>
  <si>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</si>
  <si>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</si>
  <si>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</si>
  <si>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</si>
  <si>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</si>
  <si>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</si>
  <si>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</si>
  <si>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</si>
  <si>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</si>
  <si>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</si>
  <si>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</si>
  <si>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</si>
  <si>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</si>
  <si>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</si>
  <si>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</si>
  <si>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</si>
  <si>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</si>
  <si>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</si>
  <si>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</si>
  <si>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</si>
  <si>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</si>
  <si>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</si>
  <si>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</si>
  <si>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</si>
  <si>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</si>
  <si>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</si>
  <si>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</si>
  <si>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</si>
  <si>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</si>
  <si>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</si>
  <si>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</si>
  <si>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</si>
  <si>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</si>
  <si>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</si>
  <si>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</si>
  <si>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</si>
  <si>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</si>
  <si>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</si>
  <si>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</si>
  <si>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</si>
  <si>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</si>
  <si>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</si>
  <si>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</si>
  <si>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</si>
  <si>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</si>
  <si>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</si>
  <si>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</si>
  <si>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</si>
  <si>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</si>
  <si>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</si>
  <si>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</si>
  <si>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</si>
  <si>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</si>
  <si>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</si>
  <si>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</si>
  <si>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</si>
  <si>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</si>
  <si>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</si>
  <si>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</si>
  <si>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</si>
  <si>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</si>
  <si>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</si>
  <si>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</si>
  <si>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</si>
  <si>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</si>
  <si>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</si>
  <si>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</si>
  <si>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</si>
  <si>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</si>
  <si>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</si>
  <si>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</si>
  <si>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</si>
  <si>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</si>
  <si>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</si>
  <si>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</si>
  <si>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</si>
  <si>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</si>
  <si>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</si>
  <si>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</si>
  <si>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</si>
  <si>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</si>
  <si>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</si>
  <si>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</si>
  <si>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</si>
  <si>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</si>
  <si>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</si>
  <si>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</si>
  <si>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</si>
  <si>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</si>
  <si>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</si>
  <si>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</si>
  <si>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</si>
  <si>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</si>
  <si>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</si>
  <si>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</si>
  <si>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</si>
  <si>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</si>
  <si>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</si>
  <si>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</si>
  <si>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</si>
  <si>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</si>
  <si>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</si>
  <si>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</si>
  <si>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</si>
  <si>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</si>
  <si>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</si>
  <si>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</si>
  <si>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</si>
  <si>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</si>
  <si>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</si>
  <si>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</si>
  <si>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</si>
  <si>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</si>
  <si>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</si>
  <si>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</si>
  <si>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</si>
  <si>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</si>
  <si>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</si>
  <si>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</si>
  <si>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</si>
  <si>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</si>
  <si>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</si>
  <si>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</si>
  <si>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</si>
  <si>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</si>
  <si>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</si>
  <si>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</si>
  <si>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</si>
  <si>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</si>
  <si>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</si>
  <si>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</si>
  <si>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</si>
  <si>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</si>
  <si>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</si>
  <si>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</si>
  <si>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</si>
  <si>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</si>
  <si>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</si>
  <si>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</si>
  <si>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</si>
  <si>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</si>
  <si>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</si>
  <si>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</si>
  <si>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</si>
  <si>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</si>
  <si>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</si>
  <si>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</si>
  <si>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</si>
  <si>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</si>
  <si>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</si>
  <si>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</si>
  <si>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</si>
  <si>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</si>
  <si>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</si>
  <si>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</si>
  <si>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</si>
  <si>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</si>
  <si>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</si>
  <si>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</si>
  <si>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</si>
  <si>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</si>
  <si>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</si>
  <si>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</si>
  <si>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</si>
  <si>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</si>
  <si>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</si>
  <si>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</si>
  <si>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</si>
  <si>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</si>
  <si>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</si>
  <si>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</si>
  <si>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</si>
  <si>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</si>
  <si>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</si>
  <si>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</si>
  <si>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</si>
  <si>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</si>
  <si>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</si>
  <si>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</si>
  <si>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</si>
  <si>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</si>
  <si>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</si>
  <si>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</si>
  <si>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</si>
  <si>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</si>
  <si>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</si>
  <si>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</si>
  <si>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</si>
  <si>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</si>
  <si>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</si>
  <si>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</si>
  <si>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</si>
  <si>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</si>
  <si>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</si>
  <si>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</si>
  <si>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</si>
  <si>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</si>
  <si>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</si>
  <si>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</si>
  <si>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</si>
  <si>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</si>
  <si>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</si>
  <si>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</si>
  <si>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</si>
  <si>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</si>
  <si>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</si>
  <si>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</si>
  <si>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</si>
  <si>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</si>
  <si>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</si>
  <si>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</si>
  <si>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</si>
  <si>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</si>
  <si>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</si>
  <si>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</si>
  <si>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</si>
  <si>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</si>
  <si>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</si>
  <si>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</si>
  <si>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</si>
  <si>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</si>
  <si>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</si>
  <si>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</si>
  <si>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</si>
  <si>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</si>
  <si>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</si>
  <si>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</si>
  <si>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</si>
  <si>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</si>
  <si>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</si>
  <si>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</si>
  <si>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</si>
  <si>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</si>
  <si>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</si>
  <si>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</si>
  <si>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</si>
  <si>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</si>
  <si>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</si>
  <si>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</si>
  <si>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</si>
  <si>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</si>
  <si>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</si>
  <si>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</si>
  <si>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</si>
  <si>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</si>
  <si>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</si>
  <si>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</si>
  <si>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</si>
  <si>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</si>
  <si>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</si>
  <si>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</si>
  <si>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</si>
  <si>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</si>
  <si>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</si>
  <si>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</si>
  <si>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</si>
  <si>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</si>
  <si>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</si>
  <si>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</si>
  <si>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</si>
  <si>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</si>
  <si>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</si>
  <si>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</si>
  <si>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</si>
  <si>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</si>
  <si>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</si>
  <si>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</si>
  <si>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</si>
  <si>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</si>
  <si>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</si>
  <si>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</si>
  <si>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</si>
  <si>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</si>
  <si>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</si>
  <si>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</si>
  <si>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</si>
  <si>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</si>
  <si>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</si>
  <si>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</si>
  <si>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</si>
  <si>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</si>
  <si>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</si>
  <si>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</si>
  <si>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</si>
  <si>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</si>
  <si>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</si>
  <si>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</si>
  <si>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</si>
  <si>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</si>
  <si>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</si>
  <si>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</si>
  <si>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</si>
  <si>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</si>
  <si>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</si>
  <si>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</si>
  <si>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</si>
  <si>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</si>
  <si>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</si>
  <si>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</si>
  <si>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</si>
  <si>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</si>
  <si>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</si>
  <si>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</si>
  <si>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</si>
  <si>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</si>
  <si>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</si>
  <si>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</si>
  <si>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</si>
  <si>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</si>
  <si>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</si>
  <si>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</si>
  <si>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</si>
  <si>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</si>
  <si>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</si>
  <si>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</si>
  <si>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</si>
  <si>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</si>
  <si>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</si>
  <si>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</si>
  <si>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</si>
  <si>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</si>
  <si>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</si>
  <si>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</si>
  <si>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</si>
  <si>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</si>
  <si>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</si>
  <si>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</si>
  <si>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</si>
  <si>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</si>
  <si>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</si>
  <si>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</si>
  <si>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</si>
  <si>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</si>
  <si>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</si>
  <si>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</si>
  <si>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</si>
  <si>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</si>
  <si>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</si>
  <si>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</si>
  <si>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</si>
  <si>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</si>
  <si>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</si>
  <si>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</si>
  <si>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</si>
  <si>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</si>
  <si>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</si>
  <si>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</si>
  <si>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</si>
  <si>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</si>
  <si>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</si>
  <si>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</si>
  <si>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</si>
  <si>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</si>
  <si>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</si>
  <si>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</si>
  <si>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</si>
  <si>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</si>
  <si>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</si>
  <si>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</si>
  <si>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</si>
  <si>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</si>
  <si>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</si>
  <si>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</si>
  <si>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</si>
  <si>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</si>
  <si>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</si>
  <si>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</si>
  <si>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</si>
  <si>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</si>
  <si>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</si>
  <si>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</si>
  <si>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</si>
  <si>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</si>
  <si>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</si>
  <si>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</si>
  <si>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</si>
  <si>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</si>
  <si>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</si>
  <si>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</si>
  <si>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</si>
  <si>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</si>
  <si>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</si>
  <si>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</si>
  <si>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</si>
  <si>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</si>
  <si>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</si>
  <si>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</si>
  <si>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</si>
  <si>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</si>
  <si>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</si>
  <si>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</si>
  <si>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</si>
  <si>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</si>
  <si>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</si>
  <si>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</si>
  <si>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</si>
  <si>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</si>
  <si>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</si>
  <si>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</si>
  <si>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</si>
  <si>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</si>
  <si>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</si>
  <si>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</si>
  <si>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</si>
  <si>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</si>
  <si>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</si>
  <si>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</si>
  <si>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</si>
  <si>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</si>
  <si>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</si>
  <si>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</si>
  <si>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</si>
  <si>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</si>
  <si>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</si>
  <si>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</si>
  <si>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</si>
  <si>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</si>
  <si>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</si>
  <si>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</si>
  <si>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</si>
  <si>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</si>
  <si>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</si>
  <si>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</si>
  <si>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</si>
  <si>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</si>
  <si>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</si>
  <si>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</si>
  <si>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</si>
  <si>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</si>
  <si>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</si>
  <si>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</si>
  <si>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</si>
  <si>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</si>
  <si>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</si>
  <si>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</si>
  <si>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</si>
  <si>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</si>
  <si>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</si>
  <si>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</si>
  <si>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</si>
  <si>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</si>
  <si>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</si>
  <si>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</si>
  <si>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</si>
  <si>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</si>
  <si>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</si>
  <si>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</si>
  <si>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</si>
  <si>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</si>
  <si>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</si>
  <si>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</si>
  <si>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</si>
  <si>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</si>
  <si>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</si>
  <si>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</si>
  <si>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</si>
  <si>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</si>
  <si>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</si>
  <si>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</si>
  <si>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</si>
  <si>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</si>
  <si>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</si>
  <si>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</si>
  <si>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</si>
  <si>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</si>
  <si>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</si>
  <si>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</si>
  <si>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</si>
  <si>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</si>
  <si>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</si>
  <si>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</si>
  <si>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</si>
  <si>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</si>
  <si>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</si>
  <si>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</si>
  <si>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</si>
  <si>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</si>
  <si>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</si>
  <si>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</si>
  <si>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</si>
  <si>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</si>
  <si>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</si>
  <si>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</si>
  <si>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</si>
  <si>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</si>
  <si>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</si>
  <si>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</si>
  <si>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</si>
  <si>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</si>
  <si>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</si>
  <si>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</si>
  <si>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</si>
  <si>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</si>
  <si>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</si>
  <si>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</si>
  <si>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</si>
  <si>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</si>
  <si>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</si>
  <si>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</si>
  <si>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</si>
  <si>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</si>
  <si>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</si>
  <si>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</si>
  <si>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</si>
  <si>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</si>
  <si>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</si>
  <si>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</si>
  <si>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</si>
  <si>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</si>
  <si>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</si>
  <si>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</si>
  <si>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</si>
  <si>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</si>
  <si>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</si>
  <si>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</si>
  <si>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</si>
  <si>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</si>
  <si>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</si>
  <si>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</si>
  <si>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</si>
  <si>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</si>
  <si>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</si>
  <si>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</si>
  <si>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</si>
  <si>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</si>
  <si>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</si>
  <si>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</si>
  <si>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</si>
  <si>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</si>
  <si>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</si>
  <si>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</si>
  <si>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</si>
  <si>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</si>
  <si>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</si>
  <si>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</si>
  <si>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</si>
  <si>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</si>
  <si>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</si>
  <si>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</si>
  <si>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</si>
  <si>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</si>
  <si>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</si>
  <si>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</si>
  <si>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</si>
  <si>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</si>
  <si>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</si>
  <si>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</si>
  <si>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</si>
  <si>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</si>
  <si>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</si>
  <si>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</si>
  <si>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</si>
  <si>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</si>
  <si>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</si>
  <si>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</si>
  <si>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</si>
  <si>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</si>
  <si>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</si>
  <si>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</si>
  <si>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</si>
  <si>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</si>
  <si>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</si>
  <si>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</si>
  <si>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</si>
  <si>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</si>
  <si>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</si>
  <si>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</si>
  <si>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</si>
  <si>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</si>
  <si>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</si>
  <si>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</si>
  <si>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</si>
  <si>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</si>
  <si>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</si>
  <si>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</si>
  <si>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</si>
  <si>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</si>
  <si>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</si>
  <si>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</si>
  <si>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</si>
  <si>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</si>
  <si>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</si>
  <si>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</si>
  <si>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</si>
  <si>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</si>
  <si>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</si>
  <si>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</si>
  <si>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</si>
  <si>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</si>
  <si>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DESARROLLO INFANTIL EN MEDIO FAMILIAR – DIMF – DE CONFORMIDAD CON EL MANUAL OPERATIVO DE LA MODALIDAD FAMILIAR Y LAS DIRECTRICES ESTABLECIDAS POR EL ICBF, EN ARMONIA CON LA POLITICA DE ESTADO PARA EL DESARROLLO INTEGRAL DE LA PRIMERA INFANCIA DE CERO A SIEMPRE</t>
  </si>
  <si>
    <t>ANA BEATRIZ VERGARA OVIEDO</t>
  </si>
  <si>
    <t xml:space="preserve">CALLE 25 NUMERO 24-64  CALLE CAUCA -EDIFICIO VELAZCO SEGUNDO PISO </t>
  </si>
  <si>
    <t>3106333629-3013592226</t>
  </si>
  <si>
    <t>CRA 6 F NUMERO 29-45</t>
  </si>
  <si>
    <t>FUNDESCO2020@HOTMAIL.COM</t>
  </si>
  <si>
    <t xml:space="preserve"> Prestar los Servicio de Educacion Inicial en el marco de la atencion Integral  en Desarrollo Infantil Mmedio Familiar  - DIMF - ; de conformidad  con el Manula Operativo de la Modalidad  Familiar, Lineamientos Tecnico para la atencion a la Primera Inafncia  y las directrices establecidad por el ICBF, en armonia con la politica de Estado para el Desarrollo Integral de la Primera Infancia de Cero a Siempre.</t>
  </si>
  <si>
    <t>70-0083-2019</t>
  </si>
  <si>
    <t>701820110142</t>
  </si>
  <si>
    <t>70-0509-2016</t>
  </si>
  <si>
    <t>ATENDER A LA PRIMERA INFANCIA EN EL MARCO DE LA ESTRATEGIA DE CERO A SIEMPRE, ESPECIFICAMENTE A LOS NIÑOS Y NIÑAS MENORES DE CINCO (5) AÑO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INTEGRALES COMUNITARIOS.</t>
  </si>
  <si>
    <t>70-0122-2019</t>
  </si>
  <si>
    <t>SI</t>
  </si>
  <si>
    <t>BRINDAR ATENCION A LA PRIMERA INFANCIA, NIÑOS, NIÑAS MENORES DE 6 AÑOS DE FAMILIAS CON VULNERABILIDAD ECONOMICA, SOCIAL, CULTURAL Y NUTRICIONAL PSICOAFECTIVA A TRAVES DE LOS HOGARES COMUNITARIOS DE BIENESTAR MODALIDAD 05 PRIMORITARIAMENTE EN SITUACION DE DESPLAZAMIENTO Y APOYAR A LA FAMILIA EN DESARROLLO CON MUJERES GESTANTE , MADRES LACTANTES Y NIÑOS Y NIÑAS MENORES DE 20 AÑO QUE SE ENCUENTRAN EN VULNERABILIDAD PSICOEFECTIVA, NUTRICIONAL ECONOMICA Y SOCIAL, PRIORITARIAMENTE EN SITUACION DE DESPLAZAMIENTO.</t>
  </si>
  <si>
    <t>701820120145</t>
  </si>
  <si>
    <t xml:space="preserve">BRINDAR ATENCION A LA PRIMERA INFANCIA, NIÑOS, NIÑAS MENORES DE 6 AÑOS DE FAMILIAS CON VULNERABILIDAD ECONOMICA, SOCIAL, CULTURAL Y NUTRICIONAL PSICOAFECTIVA A TRAVES DE LOS HOGARES COMUNITARIOS DE BIENESTAR MODALIDADES  0 A 5, EN LAS SIGUIENTES FORMAS DE ATENCIONES: MUTIPLES GRUPALES Y EN LA MODALIDAD FAMI, APOYAR A LAS FAMILIAS EN DESARROLLO CON MUJERES GESTANTES, MADRES LACTANTES Y NIÑOS Y NIÑAS MENORES DE DOS AÑOS QUE SE ENCUENTRAN EN VULNERABILIDAD PSICOAFECTIVA, NUTRICIONAL, ECONOMICA Y SOCIAL </t>
  </si>
  <si>
    <t>701820140131</t>
  </si>
  <si>
    <t>ATENDER A LA PRIMERA INFANCIA EN EL MARCO DE LA ESTRATEGIA DE CERO A SIEMPRE ESPECIFICAMENTE A LOS NIÑOS Y NIÑAS MENORES DE 5 AÑOS DE FAMILIA EN SITUACION DE VULNERABILIDAD DE CONFORMIDAD CON LAS DIRECTRICES LINEAMIENTOS Y PARAMETROS ESTABLECIDOS POR EL ICBF ASI COMO REGULAR LAS RELACIONES ENTRE LAS PARTES DERIVADAS DE LA ENTREGA DE APORTES DEL ICBF A LA ENTIDAD ADIMINISTRADORA DEL SERVICIO EN LA MODALIDAD HOGARES COMUNITARIOS DE BIENESTAR EN LAS SIGUIENTES FORMAS DE ATENCION FAMILIARES MULTIPLES GRUPALES JARDINES SOCIALES Y LA MODALIDAD FAMI</t>
  </si>
  <si>
    <t>2021-70-10001734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</si>
</sst>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2" t="str">
        <f>HYPERLINK("#MI_Oferente_Singular!A114","CAPACIDAD RESIDUAL")</f>
        <v>CAPACIDAD RESIDUAL</v>
      </c>
      <c r="F8" s="243"/>
      <c r="G8" s="24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2" t="str">
        <f>HYPERLINK("#MI_Oferente_Singular!A162","TALENTO HUMANO")</f>
        <v>TALENTO HUMANO</v>
      </c>
      <c r="F9" s="243"/>
      <c r="G9" s="24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2" t="str">
        <f>HYPERLINK("#MI_Oferente_Singular!F162","INFRAESTRUCTURA")</f>
        <v>INFRAESTRUCTURA</v>
      </c>
      <c r="F10" s="243"/>
      <c r="G10" s="24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2694</v>
      </c>
      <c r="D15" s="35"/>
      <c r="E15" s="35"/>
      <c r="F15" s="5"/>
      <c r="G15" s="32" t="s">
        <v>1168</v>
      </c>
      <c r="H15" s="103" t="s">
        <v>453</v>
      </c>
      <c r="I15" s="32" t="s">
        <v>2624</v>
      </c>
      <c r="J15" s="108" t="s">
        <v>2626</v>
      </c>
      <c r="L15" s="226" t="s">
        <v>8</v>
      </c>
      <c r="M15" s="22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7" t="s">
        <v>11</v>
      </c>
      <c r="J19" s="138" t="s">
        <v>10</v>
      </c>
      <c r="K19" s="138" t="s">
        <v>2609</v>
      </c>
      <c r="L19" s="138" t="s">
        <v>1161</v>
      </c>
      <c r="M19" s="138" t="s">
        <v>1162</v>
      </c>
      <c r="N19" s="139" t="s">
        <v>2610</v>
      </c>
      <c r="O19" s="134"/>
      <c r="Q19" s="51"/>
      <c r="R19" s="51"/>
    </row>
    <row r="20" spans="1:23" ht="30" customHeight="1" x14ac:dyDescent="0.25">
      <c r="A20" s="9"/>
      <c r="B20" s="109">
        <v>823002527</v>
      </c>
      <c r="C20" s="5"/>
      <c r="D20" s="73"/>
      <c r="E20" s="5"/>
      <c r="F20" s="5"/>
      <c r="G20" s="5"/>
      <c r="H20" s="245"/>
      <c r="I20" s="145" t="s">
        <v>453</v>
      </c>
      <c r="J20" s="146" t="s">
        <v>971</v>
      </c>
      <c r="K20" s="147">
        <v>1009111126</v>
      </c>
      <c r="L20" s="148">
        <v>44194</v>
      </c>
      <c r="M20" s="148">
        <v>44561</v>
      </c>
      <c r="N20" s="132">
        <f>+(M20-L20)/30</f>
        <v>12.233333333333333</v>
      </c>
      <c r="O20" s="135"/>
      <c r="U20" s="131"/>
      <c r="V20" s="105">
        <f ca="1">NOW()</f>
        <v>44188.744836689817</v>
      </c>
      <c r="W20" s="105">
        <f ca="1">NOW()</f>
        <v>44188.744836689817</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6"/>
      <c r="I37" s="127"/>
      <c r="J37" s="127"/>
      <c r="K37" s="127"/>
      <c r="L37" s="127"/>
      <c r="M37" s="127"/>
      <c r="N37" s="127"/>
      <c r="O37" s="128"/>
    </row>
    <row r="38" spans="1:16" ht="21" customHeight="1" x14ac:dyDescent="0.25">
      <c r="A38" s="9"/>
      <c r="B38" s="240" t="str">
        <f>VLOOKUP(B20,EAS!A2:B1439,2,0)</f>
        <v>FUNDACION PARA EL DESARROLLO SOCIAL Y COMUNITARIO</v>
      </c>
      <c r="C38" s="240"/>
      <c r="D38" s="240"/>
      <c r="E38" s="240"/>
      <c r="F38" s="240"/>
      <c r="G38" s="5"/>
      <c r="H38" s="129"/>
      <c r="I38" s="249" t="s">
        <v>7</v>
      </c>
      <c r="J38" s="249"/>
      <c r="K38" s="249"/>
      <c r="L38" s="249"/>
      <c r="M38" s="249"/>
      <c r="N38" s="249"/>
      <c r="O38" s="130"/>
    </row>
    <row r="39" spans="1:16" ht="42.95" customHeight="1" thickBot="1" x14ac:dyDescent="0.3">
      <c r="A39" s="10"/>
      <c r="B39" s="11"/>
      <c r="C39" s="11"/>
      <c r="D39" s="11"/>
      <c r="E39" s="11"/>
      <c r="F39" s="11"/>
      <c r="G39" s="11"/>
      <c r="H39" s="10"/>
      <c r="I39" s="235" t="s">
        <v>2682</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2684</v>
      </c>
      <c r="E48" s="142">
        <v>40557</v>
      </c>
      <c r="F48" s="142">
        <v>40908</v>
      </c>
      <c r="G48" s="156">
        <f>IF(AND(E48&lt;&gt;"",F48&lt;&gt;""),((F48-E48)/30),"")</f>
        <v>11.7</v>
      </c>
      <c r="H48" s="176" t="s">
        <v>2689</v>
      </c>
      <c r="I48" s="113" t="s">
        <v>453</v>
      </c>
      <c r="J48" s="113" t="s">
        <v>962</v>
      </c>
      <c r="K48" s="121">
        <v>356751839</v>
      </c>
      <c r="L48" s="115"/>
      <c r="M48" s="117">
        <v>1</v>
      </c>
      <c r="N48" s="115" t="s">
        <v>27</v>
      </c>
      <c r="O48" s="115" t="s">
        <v>26</v>
      </c>
      <c r="P48" s="78"/>
    </row>
    <row r="49" spans="1:16" s="6" customFormat="1" ht="24.75" customHeight="1" x14ac:dyDescent="0.25">
      <c r="A49" s="140">
        <v>2</v>
      </c>
      <c r="B49" s="176" t="s">
        <v>2665</v>
      </c>
      <c r="C49" s="112" t="s">
        <v>31</v>
      </c>
      <c r="D49" s="110" t="s">
        <v>2690</v>
      </c>
      <c r="E49" s="142">
        <v>40945</v>
      </c>
      <c r="F49" s="142">
        <v>41274</v>
      </c>
      <c r="G49" s="156">
        <f t="shared" ref="G49:G50" si="2">IF(AND(E49&lt;&gt;"",F49&lt;&gt;""),((F49-E49)/30),"")</f>
        <v>10.966666666666667</v>
      </c>
      <c r="H49" s="176" t="s">
        <v>2691</v>
      </c>
      <c r="I49" s="113" t="s">
        <v>453</v>
      </c>
      <c r="J49" s="113" t="s">
        <v>962</v>
      </c>
      <c r="K49" s="116">
        <v>65906773</v>
      </c>
      <c r="L49" s="115"/>
      <c r="M49" s="117">
        <v>1</v>
      </c>
      <c r="N49" s="115" t="s">
        <v>27</v>
      </c>
      <c r="O49" s="115" t="s">
        <v>26</v>
      </c>
      <c r="P49" s="78"/>
    </row>
    <row r="50" spans="1:16" s="6" customFormat="1" ht="24.75" customHeight="1" x14ac:dyDescent="0.25">
      <c r="A50" s="140">
        <v>3</v>
      </c>
      <c r="B50" s="176" t="s">
        <v>2665</v>
      </c>
      <c r="C50" s="122" t="s">
        <v>31</v>
      </c>
      <c r="D50" s="175" t="s">
        <v>2692</v>
      </c>
      <c r="E50" s="142">
        <v>41663</v>
      </c>
      <c r="F50" s="142">
        <v>42034</v>
      </c>
      <c r="G50" s="156">
        <f t="shared" si="2"/>
        <v>12.366666666666667</v>
      </c>
      <c r="H50" s="176" t="s">
        <v>2693</v>
      </c>
      <c r="I50" s="113" t="s">
        <v>453</v>
      </c>
      <c r="J50" s="113" t="s">
        <v>962</v>
      </c>
      <c r="K50" s="121">
        <v>234213308</v>
      </c>
      <c r="L50" s="122"/>
      <c r="M50" s="117">
        <v>1</v>
      </c>
      <c r="N50" s="122" t="s">
        <v>27</v>
      </c>
      <c r="O50" s="122" t="s">
        <v>26</v>
      </c>
      <c r="P50" s="78"/>
    </row>
    <row r="51" spans="1:16" s="6" customFormat="1" ht="24.75" customHeight="1" outlineLevel="1" x14ac:dyDescent="0.25">
      <c r="A51" s="140">
        <v>4</v>
      </c>
      <c r="B51" s="176" t="s">
        <v>2665</v>
      </c>
      <c r="C51" s="122" t="s">
        <v>31</v>
      </c>
      <c r="D51" s="175" t="s">
        <v>2685</v>
      </c>
      <c r="E51" s="142">
        <v>42674</v>
      </c>
      <c r="F51" s="142">
        <v>43312</v>
      </c>
      <c r="G51" s="156">
        <f t="shared" ref="G51:G107" si="3">IF(AND(E51&lt;&gt;"",F51&lt;&gt;""),((F51-E51)/30),"")</f>
        <v>21.266666666666666</v>
      </c>
      <c r="H51" s="176" t="s">
        <v>2686</v>
      </c>
      <c r="I51" s="113" t="s">
        <v>453</v>
      </c>
      <c r="J51" s="113" t="s">
        <v>979</v>
      </c>
      <c r="K51" s="121">
        <v>595298466</v>
      </c>
      <c r="L51" s="122"/>
      <c r="M51" s="117">
        <v>1</v>
      </c>
      <c r="N51" s="122" t="s">
        <v>27</v>
      </c>
      <c r="O51" s="122" t="s">
        <v>26</v>
      </c>
      <c r="P51" s="78"/>
    </row>
    <row r="52" spans="1:16" s="7" customFormat="1" ht="24.75" customHeight="1" outlineLevel="1" x14ac:dyDescent="0.25">
      <c r="A52" s="141">
        <v>5</v>
      </c>
      <c r="B52" s="176" t="s">
        <v>2665</v>
      </c>
      <c r="C52" s="122" t="s">
        <v>31</v>
      </c>
      <c r="D52" s="175" t="s">
        <v>2687</v>
      </c>
      <c r="E52" s="142">
        <v>43486</v>
      </c>
      <c r="F52" s="142">
        <v>43822</v>
      </c>
      <c r="G52" s="156">
        <f t="shared" si="3"/>
        <v>11.2</v>
      </c>
      <c r="H52" s="176" t="s">
        <v>2676</v>
      </c>
      <c r="I52" s="113" t="s">
        <v>453</v>
      </c>
      <c r="J52" s="113" t="s">
        <v>975</v>
      </c>
      <c r="K52" s="121">
        <v>949242995</v>
      </c>
      <c r="L52" s="122"/>
      <c r="M52" s="117">
        <v>1</v>
      </c>
      <c r="N52" s="122" t="s">
        <v>27</v>
      </c>
      <c r="O52" s="122" t="s">
        <v>2688</v>
      </c>
      <c r="P52" s="79"/>
    </row>
    <row r="53" spans="1:16" s="7" customFormat="1" ht="24.75" customHeight="1" outlineLevel="1" x14ac:dyDescent="0.25">
      <c r="A53" s="141">
        <v>6</v>
      </c>
      <c r="B53" s="176" t="s">
        <v>2665</v>
      </c>
      <c r="C53" s="122" t="s">
        <v>31</v>
      </c>
      <c r="D53" s="175" t="s">
        <v>2683</v>
      </c>
      <c r="E53" s="142">
        <v>43486</v>
      </c>
      <c r="F53" s="142">
        <v>43822</v>
      </c>
      <c r="G53" s="156">
        <f t="shared" si="3"/>
        <v>11.2</v>
      </c>
      <c r="H53" s="176" t="s">
        <v>2676</v>
      </c>
      <c r="I53" s="113" t="s">
        <v>453</v>
      </c>
      <c r="J53" s="113" t="s">
        <v>963</v>
      </c>
      <c r="K53" s="121">
        <v>772127964</v>
      </c>
      <c r="L53" s="122"/>
      <c r="M53" s="117">
        <v>1</v>
      </c>
      <c r="N53" s="122" t="s">
        <v>27</v>
      </c>
      <c r="O53" s="122" t="s">
        <v>2688</v>
      </c>
      <c r="P53" s="79"/>
    </row>
    <row r="54" spans="1:16" s="7" customFormat="1" ht="24.75" customHeight="1" outlineLevel="1" x14ac:dyDescent="0.25">
      <c r="A54" s="141">
        <v>7</v>
      </c>
      <c r="B54" s="176"/>
      <c r="C54" s="122"/>
      <c r="D54" s="110"/>
      <c r="E54" s="142"/>
      <c r="F54" s="142"/>
      <c r="G54" s="156" t="str">
        <f t="shared" si="3"/>
        <v/>
      </c>
      <c r="H54" s="176"/>
      <c r="I54" s="113"/>
      <c r="J54" s="113"/>
      <c r="K54" s="118"/>
      <c r="L54" s="122"/>
      <c r="M54" s="117"/>
      <c r="N54" s="122"/>
      <c r="O54" s="122"/>
      <c r="P54" s="79"/>
    </row>
    <row r="55" spans="1:16" s="7" customFormat="1" ht="24.75" customHeight="1" outlineLevel="1" x14ac:dyDescent="0.25">
      <c r="A55" s="141">
        <v>8</v>
      </c>
      <c r="B55" s="176"/>
      <c r="C55" s="122"/>
      <c r="D55" s="175"/>
      <c r="E55" s="142"/>
      <c r="F55" s="142"/>
      <c r="G55" s="156" t="str">
        <f t="shared" si="3"/>
        <v/>
      </c>
      <c r="H55" s="176"/>
      <c r="I55" s="175"/>
      <c r="J55" s="113"/>
      <c r="K55" s="118"/>
      <c r="L55" s="122"/>
      <c r="M55" s="117"/>
      <c r="N55" s="122"/>
      <c r="O55" s="122"/>
      <c r="P55" s="79"/>
    </row>
    <row r="56" spans="1:16" s="7" customFormat="1" ht="24.75" customHeight="1" outlineLevel="1" x14ac:dyDescent="0.25">
      <c r="A56" s="141">
        <v>9</v>
      </c>
      <c r="B56" s="111"/>
      <c r="C56" s="112"/>
      <c r="D56" s="110"/>
      <c r="E56" s="142"/>
      <c r="F56" s="142"/>
      <c r="G56" s="156"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73"/>
      <c r="E114" s="174"/>
      <c r="F114" s="174"/>
      <c r="G114" s="156" t="str">
        <f>IF(AND(E114&lt;&gt;"",F114&lt;&gt;""),((F114-E114)/30),"")</f>
        <v/>
      </c>
      <c r="H114" s="176"/>
      <c r="I114" s="119"/>
      <c r="J114" s="119"/>
      <c r="K114" s="177"/>
      <c r="L114" s="100" t="str">
        <f>+IF(AND(K114&gt;0,O114="Ejecución"),(K114/877802)*Tabla28[[#This Row],[% participación]],IF(AND(K114&gt;0,O114&lt;&gt;"Ejecución"),"-",""))</f>
        <v/>
      </c>
      <c r="M114" s="122"/>
      <c r="N114" s="169" t="str">
        <f t="shared" ref="N114:N117" si="4">+IF(M114="No",1,IF(M114="Si","Ingrese %",""))</f>
        <v/>
      </c>
      <c r="O114" s="158" t="s">
        <v>1150</v>
      </c>
      <c r="P114" s="78"/>
    </row>
    <row r="115" spans="1:16" s="6" customFormat="1" ht="24.75" customHeight="1" x14ac:dyDescent="0.25">
      <c r="A115" s="140">
        <v>2</v>
      </c>
      <c r="B115" s="157" t="s">
        <v>2665</v>
      </c>
      <c r="C115" s="159" t="s">
        <v>31</v>
      </c>
      <c r="D115" s="63"/>
      <c r="E115" s="142"/>
      <c r="F115" s="142"/>
      <c r="G115" s="156" t="str">
        <f t="shared" ref="G115:G116" si="5">IF(AND(E115&lt;&gt;"",F115&lt;&gt;""),((F115-E115)/30),"")</f>
        <v/>
      </c>
      <c r="H115" s="64"/>
      <c r="I115" s="63"/>
      <c r="J115" s="63"/>
      <c r="K115" s="177"/>
      <c r="L115" s="100" t="str">
        <f>+IF(AND(K115&gt;0,O115="Ejecución"),(K115/877802)*Tabla28[[#This Row],[% participación]],IF(AND(K115&gt;0,O115&lt;&gt;"Ejecución"),"-",""))</f>
        <v/>
      </c>
      <c r="M115" s="65"/>
      <c r="N115" s="169" t="str">
        <f t="shared" si="4"/>
        <v/>
      </c>
      <c r="O115" s="158" t="s">
        <v>1150</v>
      </c>
      <c r="P115" s="78"/>
    </row>
    <row r="116" spans="1:16" s="6" customFormat="1" ht="24.75" customHeight="1" x14ac:dyDescent="0.25">
      <c r="A116" s="140">
        <v>3</v>
      </c>
      <c r="B116" s="157" t="s">
        <v>2665</v>
      </c>
      <c r="C116" s="159" t="s">
        <v>31</v>
      </c>
      <c r="D116" s="175"/>
      <c r="E116" s="142"/>
      <c r="F116" s="142"/>
      <c r="G116" s="156" t="str">
        <f t="shared" si="5"/>
        <v/>
      </c>
      <c r="H116" s="176"/>
      <c r="I116" s="63"/>
      <c r="J116" s="63"/>
      <c r="K116" s="177"/>
      <c r="L116" s="100" t="str">
        <f>+IF(AND(K116&gt;0,O116="Ejecución"),(K116/877802)*Tabla28[[#This Row],[% participación]],IF(AND(K116&gt;0,O116&lt;&gt;"Ejecución"),"-",""))</f>
        <v/>
      </c>
      <c r="M116" s="65"/>
      <c r="N116" s="169" t="str">
        <f t="shared" si="4"/>
        <v/>
      </c>
      <c r="O116" s="158" t="s">
        <v>1150</v>
      </c>
      <c r="P116" s="78"/>
    </row>
    <row r="117" spans="1:16" s="6" customFormat="1" ht="24.75" customHeight="1" outlineLevel="1" x14ac:dyDescent="0.25">
      <c r="A117" s="140">
        <v>4</v>
      </c>
      <c r="B117" s="157" t="s">
        <v>2665</v>
      </c>
      <c r="C117" s="159" t="s">
        <v>31</v>
      </c>
      <c r="D117" s="175"/>
      <c r="E117" s="142"/>
      <c r="F117" s="142"/>
      <c r="G117" s="156" t="str">
        <f t="shared" ref="G117:G159" si="6">IF(AND(E117&lt;&gt;"",F117&lt;&gt;""),((F117-E117)/30),"")</f>
        <v/>
      </c>
      <c r="H117" s="176"/>
      <c r="I117" s="63"/>
      <c r="J117" s="63"/>
      <c r="K117" s="177"/>
      <c r="L117" s="100" t="str">
        <f>+IF(AND(K117&gt;0,O117="Ejecución"),(K117/877802)*Tabla28[[#This Row],[% participación]],IF(AND(K117&gt;0,O117&lt;&gt;"Ejecución"),"-",""))</f>
        <v/>
      </c>
      <c r="M117" s="65"/>
      <c r="N117" s="169" t="str">
        <f t="shared" si="4"/>
        <v/>
      </c>
      <c r="O117" s="158" t="s">
        <v>1150</v>
      </c>
      <c r="P117" s="78"/>
    </row>
    <row r="118" spans="1:16" s="7" customFormat="1" ht="24.75" customHeight="1" outlineLevel="1" x14ac:dyDescent="0.25">
      <c r="A118" s="141">
        <v>5</v>
      </c>
      <c r="B118" s="157" t="s">
        <v>2665</v>
      </c>
      <c r="C118" s="159" t="s">
        <v>31</v>
      </c>
      <c r="D118" s="175"/>
      <c r="E118" s="142"/>
      <c r="F118" s="142"/>
      <c r="G118" s="156" t="str">
        <f t="shared" si="6"/>
        <v/>
      </c>
      <c r="H118" s="176"/>
      <c r="I118" s="63"/>
      <c r="J118" s="63"/>
      <c r="K118" s="177"/>
      <c r="L118" s="100" t="str">
        <f>+IF(AND(K118&gt;0,O118="Ejecución"),(K118/877802)*Tabla28[[#This Row],[% participación]],IF(AND(K118&gt;0,O118&lt;&gt;"Ejecución"),"-",""))</f>
        <v/>
      </c>
      <c r="M118" s="65"/>
      <c r="N118" s="169" t="str">
        <f t="shared" ref="N118:N160" si="7">+IF(M118="No",1,IF(M118="Si","Ingrese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1">
        <v>7</v>
      </c>
      <c r="B120" s="157" t="s">
        <v>2665</v>
      </c>
      <c r="C120" s="159" t="s">
        <v>31</v>
      </c>
      <c r="D120" s="63"/>
      <c r="E120" s="142"/>
      <c r="F120" s="142"/>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1">
        <v>8</v>
      </c>
      <c r="B121" s="157" t="s">
        <v>2665</v>
      </c>
      <c r="C121" s="159" t="s">
        <v>31</v>
      </c>
      <c r="D121" s="63"/>
      <c r="E121" s="142"/>
      <c r="F121" s="142"/>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1">
        <v>9</v>
      </c>
      <c r="B122" s="157" t="s">
        <v>2665</v>
      </c>
      <c r="C122" s="159" t="s">
        <v>31</v>
      </c>
      <c r="D122" s="63"/>
      <c r="E122" s="142"/>
      <c r="F122" s="142"/>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1">
        <v>10</v>
      </c>
      <c r="B123" s="157" t="s">
        <v>2665</v>
      </c>
      <c r="C123" s="159" t="s">
        <v>31</v>
      </c>
      <c r="D123" s="63"/>
      <c r="E123" s="142"/>
      <c r="F123" s="142"/>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1">
        <v>11</v>
      </c>
      <c r="B124" s="157" t="s">
        <v>2665</v>
      </c>
      <c r="C124" s="159" t="s">
        <v>31</v>
      </c>
      <c r="D124" s="63"/>
      <c r="E124" s="142"/>
      <c r="F124" s="142"/>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1">
        <v>12</v>
      </c>
      <c r="B125" s="157" t="s">
        <v>2665</v>
      </c>
      <c r="C125" s="159" t="s">
        <v>31</v>
      </c>
      <c r="D125" s="63"/>
      <c r="E125" s="142"/>
      <c r="F125" s="142"/>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1">
        <v>13</v>
      </c>
      <c r="B126" s="157" t="s">
        <v>2665</v>
      </c>
      <c r="C126" s="159" t="s">
        <v>31</v>
      </c>
      <c r="D126" s="63"/>
      <c r="E126" s="142"/>
      <c r="F126" s="142"/>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1">
        <v>14</v>
      </c>
      <c r="B127" s="157" t="s">
        <v>2665</v>
      </c>
      <c r="C127" s="159" t="s">
        <v>31</v>
      </c>
      <c r="D127" s="63"/>
      <c r="E127" s="142"/>
      <c r="F127" s="142"/>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1">
        <v>15</v>
      </c>
      <c r="B128" s="157" t="s">
        <v>2665</v>
      </c>
      <c r="C128" s="159" t="s">
        <v>31</v>
      </c>
      <c r="D128" s="63"/>
      <c r="E128" s="142"/>
      <c r="F128" s="142"/>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1">
        <v>16</v>
      </c>
      <c r="B129" s="157" t="s">
        <v>2665</v>
      </c>
      <c r="C129" s="159" t="s">
        <v>31</v>
      </c>
      <c r="D129" s="63"/>
      <c r="E129" s="142"/>
      <c r="F129" s="142"/>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1">
        <v>17</v>
      </c>
      <c r="B130" s="157" t="s">
        <v>2665</v>
      </c>
      <c r="C130" s="159" t="s">
        <v>31</v>
      </c>
      <c r="D130" s="63"/>
      <c r="E130" s="142"/>
      <c r="F130" s="142"/>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1">
        <v>18</v>
      </c>
      <c r="B131" s="157" t="s">
        <v>2665</v>
      </c>
      <c r="C131" s="159" t="s">
        <v>31</v>
      </c>
      <c r="D131" s="63"/>
      <c r="E131" s="142"/>
      <c r="F131" s="142"/>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1">
        <v>19</v>
      </c>
      <c r="B132" s="157" t="s">
        <v>2665</v>
      </c>
      <c r="C132" s="159" t="s">
        <v>31</v>
      </c>
      <c r="D132" s="63"/>
      <c r="E132" s="142"/>
      <c r="F132" s="142"/>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1">
        <v>20</v>
      </c>
      <c r="B133" s="157" t="s">
        <v>2665</v>
      </c>
      <c r="C133" s="159" t="s">
        <v>31</v>
      </c>
      <c r="D133" s="63"/>
      <c r="E133" s="142"/>
      <c r="F133" s="142"/>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1">
        <v>21</v>
      </c>
      <c r="B134" s="157" t="s">
        <v>2665</v>
      </c>
      <c r="C134" s="159" t="s">
        <v>31</v>
      </c>
      <c r="D134" s="63"/>
      <c r="E134" s="142"/>
      <c r="F134" s="142"/>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1">
        <v>22</v>
      </c>
      <c r="B135" s="157" t="s">
        <v>2665</v>
      </c>
      <c r="C135" s="159" t="s">
        <v>31</v>
      </c>
      <c r="D135" s="63"/>
      <c r="E135" s="142"/>
      <c r="F135" s="142"/>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1">
        <v>23</v>
      </c>
      <c r="B136" s="157" t="s">
        <v>2665</v>
      </c>
      <c r="C136" s="159" t="s">
        <v>31</v>
      </c>
      <c r="D136" s="63"/>
      <c r="E136" s="142"/>
      <c r="F136" s="142"/>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1">
        <v>24</v>
      </c>
      <c r="B137" s="157" t="s">
        <v>2665</v>
      </c>
      <c r="C137" s="159" t="s">
        <v>31</v>
      </c>
      <c r="D137" s="63"/>
      <c r="E137" s="142"/>
      <c r="F137" s="142"/>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1">
        <v>25</v>
      </c>
      <c r="B138" s="157" t="s">
        <v>2665</v>
      </c>
      <c r="C138" s="159" t="s">
        <v>31</v>
      </c>
      <c r="D138" s="63"/>
      <c r="E138" s="142"/>
      <c r="F138" s="142"/>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1">
        <v>26</v>
      </c>
      <c r="B139" s="157" t="s">
        <v>2665</v>
      </c>
      <c r="C139" s="159" t="s">
        <v>31</v>
      </c>
      <c r="D139" s="63"/>
      <c r="E139" s="142"/>
      <c r="F139" s="142"/>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1">
        <v>27</v>
      </c>
      <c r="B140" s="157" t="s">
        <v>2665</v>
      </c>
      <c r="C140" s="159" t="s">
        <v>31</v>
      </c>
      <c r="D140" s="63"/>
      <c r="E140" s="142"/>
      <c r="F140" s="142"/>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1">
        <v>28</v>
      </c>
      <c r="B141" s="157" t="s">
        <v>2665</v>
      </c>
      <c r="C141" s="159" t="s">
        <v>31</v>
      </c>
      <c r="D141" s="63"/>
      <c r="E141" s="142"/>
      <c r="F141" s="142"/>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1">
        <v>29</v>
      </c>
      <c r="B142" s="157" t="s">
        <v>2665</v>
      </c>
      <c r="C142" s="159" t="s">
        <v>31</v>
      </c>
      <c r="D142" s="63"/>
      <c r="E142" s="142"/>
      <c r="F142" s="142"/>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1">
        <v>30</v>
      </c>
      <c r="B143" s="157" t="s">
        <v>2665</v>
      </c>
      <c r="C143" s="159" t="s">
        <v>31</v>
      </c>
      <c r="D143" s="63"/>
      <c r="E143" s="142"/>
      <c r="F143" s="142"/>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1">
        <v>31</v>
      </c>
      <c r="B144" s="157" t="s">
        <v>2665</v>
      </c>
      <c r="C144" s="159" t="s">
        <v>31</v>
      </c>
      <c r="D144" s="63"/>
      <c r="E144" s="142"/>
      <c r="F144" s="142"/>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1">
        <v>32</v>
      </c>
      <c r="B145" s="157" t="s">
        <v>2665</v>
      </c>
      <c r="C145" s="159" t="s">
        <v>31</v>
      </c>
      <c r="D145" s="63"/>
      <c r="E145" s="142"/>
      <c r="F145" s="142"/>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1">
        <v>33</v>
      </c>
      <c r="B146" s="157" t="s">
        <v>2665</v>
      </c>
      <c r="C146" s="159" t="s">
        <v>31</v>
      </c>
      <c r="D146" s="63"/>
      <c r="E146" s="142"/>
      <c r="F146" s="142"/>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1">
        <v>34</v>
      </c>
      <c r="B147" s="157" t="s">
        <v>2665</v>
      </c>
      <c r="C147" s="159" t="s">
        <v>31</v>
      </c>
      <c r="D147" s="63"/>
      <c r="E147" s="142"/>
      <c r="F147" s="142"/>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1">
        <v>35</v>
      </c>
      <c r="B148" s="157" t="s">
        <v>2665</v>
      </c>
      <c r="C148" s="159" t="s">
        <v>31</v>
      </c>
      <c r="D148" s="63"/>
      <c r="E148" s="142"/>
      <c r="F148" s="142"/>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1">
        <v>36</v>
      </c>
      <c r="B149" s="157" t="s">
        <v>2665</v>
      </c>
      <c r="C149" s="159" t="s">
        <v>31</v>
      </c>
      <c r="D149" s="63"/>
      <c r="E149" s="142"/>
      <c r="F149" s="142"/>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1">
        <v>37</v>
      </c>
      <c r="B150" s="157" t="s">
        <v>2665</v>
      </c>
      <c r="C150" s="159" t="s">
        <v>31</v>
      </c>
      <c r="D150" s="63"/>
      <c r="E150" s="142"/>
      <c r="F150" s="142"/>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1">
        <v>38</v>
      </c>
      <c r="B151" s="157" t="s">
        <v>2665</v>
      </c>
      <c r="C151" s="159" t="s">
        <v>31</v>
      </c>
      <c r="D151" s="63"/>
      <c r="E151" s="142"/>
      <c r="F151" s="142"/>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1">
        <v>39</v>
      </c>
      <c r="B152" s="157" t="s">
        <v>2665</v>
      </c>
      <c r="C152" s="159" t="s">
        <v>31</v>
      </c>
      <c r="D152" s="63"/>
      <c r="E152" s="142"/>
      <c r="F152" s="142"/>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1">
        <v>40</v>
      </c>
      <c r="B153" s="157" t="s">
        <v>2665</v>
      </c>
      <c r="C153" s="159" t="s">
        <v>31</v>
      </c>
      <c r="D153" s="63"/>
      <c r="E153" s="142"/>
      <c r="F153" s="142"/>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1">
        <v>41</v>
      </c>
      <c r="B154" s="157" t="s">
        <v>2665</v>
      </c>
      <c r="C154" s="159" t="s">
        <v>31</v>
      </c>
      <c r="D154" s="63"/>
      <c r="E154" s="142"/>
      <c r="F154" s="142"/>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1">
        <v>42</v>
      </c>
      <c r="B155" s="157" t="s">
        <v>2665</v>
      </c>
      <c r="C155" s="159" t="s">
        <v>31</v>
      </c>
      <c r="D155" s="63"/>
      <c r="E155" s="142"/>
      <c r="F155" s="142"/>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1">
        <v>43</v>
      </c>
      <c r="B156" s="157" t="s">
        <v>2665</v>
      </c>
      <c r="C156" s="159" t="s">
        <v>31</v>
      </c>
      <c r="D156" s="63"/>
      <c r="E156" s="142"/>
      <c r="F156" s="142"/>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1">
        <v>44</v>
      </c>
      <c r="B157" s="157" t="s">
        <v>2665</v>
      </c>
      <c r="C157" s="159" t="s">
        <v>31</v>
      </c>
      <c r="D157" s="63"/>
      <c r="E157" s="142"/>
      <c r="F157" s="142"/>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1">
        <v>45</v>
      </c>
      <c r="B158" s="157" t="s">
        <v>2665</v>
      </c>
      <c r="C158" s="159" t="s">
        <v>31</v>
      </c>
      <c r="D158" s="63"/>
      <c r="E158" s="142"/>
      <c r="F158" s="142"/>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1">
        <v>46</v>
      </c>
      <c r="B159" s="157" t="s">
        <v>2665</v>
      </c>
      <c r="C159" s="159" t="s">
        <v>31</v>
      </c>
      <c r="D159" s="63"/>
      <c r="E159" s="142"/>
      <c r="F159" s="142"/>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3"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0"/>
      <c r="Z178" s="161" t="str">
        <f>IF(Y178&gt;0,SUM(E180+Y178),"")</f>
        <v/>
      </c>
      <c r="AA178" s="19"/>
      <c r="AB178" s="19"/>
    </row>
    <row r="179" spans="1:28" ht="23.25" x14ac:dyDescent="0.25">
      <c r="A179" s="9"/>
      <c r="B179" s="193" t="s">
        <v>2669</v>
      </c>
      <c r="C179" s="193"/>
      <c r="D179" s="193"/>
      <c r="E179" s="167">
        <v>0.02</v>
      </c>
      <c r="F179" s="166">
        <v>1E-3</v>
      </c>
      <c r="G179" s="161">
        <f>IF(F179&gt;0,SUM(E179+F179),"")</f>
        <v>2.1000000000000001E-2</v>
      </c>
      <c r="H179" s="5"/>
      <c r="I179" s="193" t="s">
        <v>2671</v>
      </c>
      <c r="J179" s="193"/>
      <c r="K179" s="193"/>
      <c r="L179" s="193"/>
      <c r="M179" s="168">
        <v>0.02</v>
      </c>
      <c r="O179" s="8"/>
      <c r="Q179" s="19"/>
      <c r="R179" s="155">
        <f>IF(M179&gt;0,SUM(L179+M179),"")</f>
        <v>0.02</v>
      </c>
      <c r="T179" s="19"/>
      <c r="U179" s="239" t="s">
        <v>1166</v>
      </c>
      <c r="V179" s="239"/>
      <c r="W179" s="239"/>
      <c r="X179" s="24">
        <v>0.02</v>
      </c>
      <c r="Y179" s="160"/>
      <c r="Z179" s="161" t="str">
        <f>IF(Y179&gt;0,SUM(E181+Y179),"")</f>
        <v/>
      </c>
      <c r="AA179" s="19"/>
      <c r="AB179" s="19"/>
    </row>
    <row r="180" spans="1:28" ht="23.25" hidden="1" x14ac:dyDescent="0.25">
      <c r="A180" s="9"/>
      <c r="B180" s="179"/>
      <c r="C180" s="179"/>
      <c r="D180" s="179"/>
      <c r="E180" s="165"/>
      <c r="H180" s="5"/>
      <c r="I180" s="179"/>
      <c r="J180" s="179"/>
      <c r="K180" s="179"/>
      <c r="L180" s="179"/>
      <c r="M180" s="5"/>
      <c r="O180" s="8"/>
      <c r="Q180" s="19"/>
      <c r="R180" s="155" t="str">
        <f>IF(S180&gt;0,SUM(L180+S180),"")</f>
        <v/>
      </c>
      <c r="S180" s="160"/>
      <c r="T180" s="19"/>
      <c r="U180" s="239" t="s">
        <v>1167</v>
      </c>
      <c r="V180" s="239"/>
      <c r="W180" s="239"/>
      <c r="X180" s="24">
        <v>0.03</v>
      </c>
      <c r="Y180" s="160"/>
      <c r="Z180" s="161" t="str">
        <f>IF(Y180&gt;0,SUM(E182+Y180),"")</f>
        <v/>
      </c>
      <c r="AA180" s="19"/>
      <c r="AB180" s="19"/>
    </row>
    <row r="181" spans="1:28" ht="23.25" hidden="1" x14ac:dyDescent="0.25">
      <c r="A181" s="9"/>
      <c r="B181" s="179"/>
      <c r="C181" s="179"/>
      <c r="D181" s="179"/>
      <c r="E181" s="165"/>
      <c r="H181" s="5"/>
      <c r="I181" s="179"/>
      <c r="J181" s="179"/>
      <c r="K181" s="179"/>
      <c r="L181" s="17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9"/>
      <c r="C182" s="179"/>
      <c r="D182" s="179"/>
      <c r="E182" s="165"/>
      <c r="H182" s="5"/>
      <c r="I182" s="179"/>
      <c r="J182" s="179"/>
      <c r="K182" s="179"/>
      <c r="L182" s="17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21191333.646000002</v>
      </c>
      <c r="F185" s="92"/>
      <c r="G185" s="93"/>
      <c r="H185" s="88"/>
      <c r="I185" s="90" t="s">
        <v>2627</v>
      </c>
      <c r="J185" s="162">
        <f>+SUM(M179:M183)</f>
        <v>0.02</v>
      </c>
      <c r="K185" s="238" t="s">
        <v>2628</v>
      </c>
      <c r="L185" s="238"/>
      <c r="M185" s="94">
        <f>+J185*(SUM(K20:K35))</f>
        <v>20182222.52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7" t="s">
        <v>2636</v>
      </c>
      <c r="C192" s="197"/>
      <c r="E192" s="5" t="s">
        <v>20</v>
      </c>
      <c r="H192" s="26" t="s">
        <v>24</v>
      </c>
      <c r="J192" s="5" t="s">
        <v>2637</v>
      </c>
      <c r="K192" s="5"/>
      <c r="M192" s="5"/>
      <c r="N192" s="5"/>
      <c r="O192" s="8"/>
      <c r="Q192" s="150"/>
      <c r="R192" s="151"/>
      <c r="S192" s="151"/>
      <c r="T192" s="150"/>
    </row>
    <row r="193" spans="1:18" x14ac:dyDescent="0.25">
      <c r="A193" s="9"/>
      <c r="C193" s="124">
        <v>41963</v>
      </c>
      <c r="D193" s="5"/>
      <c r="E193" s="123">
        <v>2715</v>
      </c>
      <c r="F193" s="5"/>
      <c r="G193" s="5"/>
      <c r="H193" s="144" t="s">
        <v>2677</v>
      </c>
      <c r="J193" s="5"/>
      <c r="K193" s="124">
        <v>40908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2678</v>
      </c>
      <c r="J211" s="27" t="s">
        <v>2622</v>
      </c>
      <c r="K211" s="123" t="s">
        <v>2680</v>
      </c>
      <c r="L211" s="21"/>
      <c r="M211" s="21"/>
      <c r="N211" s="21"/>
      <c r="O211" s="8"/>
    </row>
    <row r="212" spans="1:15" x14ac:dyDescent="0.25">
      <c r="A212" s="9"/>
      <c r="B212" s="27" t="s">
        <v>2619</v>
      </c>
      <c r="C212" s="123" t="s">
        <v>2677</v>
      </c>
      <c r="D212" s="21"/>
      <c r="G212" s="27" t="s">
        <v>2621</v>
      </c>
      <c r="H212" s="178" t="s">
        <v>2679</v>
      </c>
      <c r="J212" s="27" t="s">
        <v>2623</v>
      </c>
      <c r="K212" s="12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2020-12-23T22:55:46Z</cp:lastPrinted>
  <dcterms:created xsi:type="dcterms:W3CDTF">2020-10-14T21:57:42Z</dcterms:created>
  <dcterms:modified xsi:type="dcterms:W3CDTF">2020-12-23T22:56:08Z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