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MANIFESTACION 2021-70-1000173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<sst xmlns="http://schemas.openxmlformats.org/spreadsheetml/2006/main" count="3221" uniqueCount="2717">
  <si>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</si>
  <si>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</si>
  <si>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</si>
  <si>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</si>
  <si>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</si>
  <si>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</si>
  <si>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</si>
  <si>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</si>
  <si>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</si>
  <si>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</si>
  <si>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</si>
  <si>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</si>
  <si>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</si>
  <si>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</si>
  <si>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</si>
  <si>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</si>
  <si>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</si>
  <si>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</si>
  <si>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</si>
  <si>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</si>
  <si>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</si>
  <si>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</si>
  <si>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</si>
  <si>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</si>
  <si>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</si>
  <si>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</si>
  <si>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</si>
  <si>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</si>
  <si>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</si>
  <si>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</si>
  <si>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</si>
  <si>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</si>
  <si>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</si>
  <si>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</si>
  <si>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</si>
  <si>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</si>
  <si>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</si>
  <si>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</si>
  <si>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</si>
  <si>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</si>
  <si>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</si>
  <si>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</si>
  <si>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</si>
  <si>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</si>
  <si>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</si>
  <si>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</si>
  <si>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</si>
  <si>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</si>
  <si>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</si>
  <si>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</si>
  <si>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</si>
  <si>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</si>
  <si>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</si>
  <si>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</si>
  <si>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</si>
  <si>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</si>
  <si>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</si>
  <si>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</si>
  <si>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</si>
  <si>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</si>
  <si>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</si>
  <si>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</si>
  <si>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</si>
  <si>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</si>
  <si>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</si>
  <si>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</si>
  <si>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</si>
  <si>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</si>
  <si>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</si>
  <si>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</si>
  <si>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</si>
  <si>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</si>
  <si>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</si>
  <si>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</si>
  <si>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</si>
  <si>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</si>
  <si>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</si>
  <si>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</si>
  <si>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</si>
  <si>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</si>
  <si>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</si>
  <si>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</si>
  <si>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</si>
  <si>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</si>
  <si>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</si>
  <si>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</si>
  <si>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</si>
  <si>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</si>
  <si>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</si>
  <si>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</si>
  <si>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</si>
  <si>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</si>
  <si>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</si>
  <si>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</si>
  <si>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</si>
  <si>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</si>
  <si>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</si>
  <si>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</si>
  <si>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</si>
  <si>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</si>
  <si>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</si>
  <si>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</si>
  <si>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</si>
  <si>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</si>
  <si>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</si>
  <si>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</si>
  <si>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</si>
  <si>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</si>
  <si>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</si>
  <si>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</si>
  <si>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</si>
  <si>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</si>
  <si>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</si>
  <si>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</si>
  <si>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</si>
  <si>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</si>
  <si>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</si>
  <si>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</si>
  <si>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</si>
  <si>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</si>
  <si>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</si>
  <si>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</si>
  <si>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</si>
  <si>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</si>
  <si>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</si>
  <si>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</si>
  <si>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</si>
  <si>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</si>
  <si>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</si>
  <si>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</si>
  <si>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</si>
  <si>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</si>
  <si>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</si>
  <si>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</si>
  <si>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</si>
  <si>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</si>
  <si>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</si>
  <si>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</si>
  <si>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</si>
  <si>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</si>
  <si>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</si>
  <si>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</si>
  <si>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</si>
  <si>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</si>
  <si>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</si>
  <si>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</si>
  <si>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</si>
  <si>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</si>
  <si>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</si>
  <si>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</si>
  <si>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</si>
  <si>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</si>
  <si>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</si>
  <si>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</si>
  <si>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</si>
  <si>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</si>
  <si>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</si>
  <si>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</si>
  <si>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</si>
  <si>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</si>
  <si>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</si>
  <si>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</si>
  <si>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</si>
  <si>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</si>
  <si>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</si>
  <si>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</si>
  <si>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</si>
  <si>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</si>
  <si>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</si>
  <si>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</si>
  <si>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</si>
  <si>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</si>
  <si>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</si>
  <si>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</si>
  <si>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</si>
  <si>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</si>
  <si>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</si>
  <si>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</si>
  <si>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</si>
  <si>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</si>
  <si>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</si>
  <si>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</si>
  <si>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</si>
  <si>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</si>
  <si>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</si>
  <si>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</si>
  <si>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</si>
  <si>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</si>
  <si>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</si>
  <si>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</si>
  <si>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</si>
  <si>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</si>
  <si>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</si>
  <si>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</si>
  <si>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</si>
  <si>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</si>
  <si>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</si>
  <si>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</si>
  <si>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</si>
  <si>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</si>
  <si>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</si>
  <si>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</si>
  <si>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</si>
  <si>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</si>
  <si>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</si>
  <si>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</si>
  <si>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</si>
  <si>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</si>
  <si>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</si>
  <si>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</si>
  <si>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</si>
  <si>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</si>
  <si>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</si>
  <si>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</si>
  <si>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</si>
  <si>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</si>
  <si>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</si>
  <si>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</si>
  <si>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</si>
  <si>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</si>
  <si>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</si>
  <si>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</si>
  <si>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</si>
  <si>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</si>
  <si>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</si>
  <si>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</si>
  <si>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</si>
  <si>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</si>
  <si>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</si>
  <si>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</si>
  <si>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</si>
  <si>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</si>
  <si>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</si>
  <si>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</si>
  <si>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</si>
  <si>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</si>
  <si>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</si>
  <si>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</si>
  <si>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</si>
  <si>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</si>
  <si>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</si>
  <si>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</si>
  <si>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</si>
  <si>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</si>
  <si>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</si>
  <si>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</si>
  <si>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</si>
  <si>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</si>
  <si>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</si>
  <si>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</si>
  <si>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</si>
  <si>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</si>
  <si>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</si>
  <si>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</si>
  <si>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</si>
  <si>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</si>
  <si>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</si>
  <si>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</si>
  <si>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</si>
  <si>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</si>
  <si>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</si>
  <si>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</si>
  <si>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</si>
  <si>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</si>
  <si>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</si>
  <si>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</si>
  <si>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</si>
  <si>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</si>
  <si>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</si>
  <si>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</si>
  <si>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</si>
  <si>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</si>
  <si>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</si>
  <si>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</si>
  <si>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</si>
  <si>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</si>
  <si>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</si>
  <si>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</si>
  <si>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</si>
  <si>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</si>
  <si>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</si>
  <si>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</si>
  <si>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</si>
  <si>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</si>
  <si>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</si>
  <si>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</si>
  <si>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</si>
  <si>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</si>
  <si>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</si>
  <si>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</si>
  <si>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</si>
  <si>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</si>
  <si>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</si>
  <si>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</si>
  <si>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</si>
  <si>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</si>
  <si>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</si>
  <si>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</si>
  <si>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</si>
  <si>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</si>
  <si>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</si>
  <si>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</si>
  <si>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</si>
  <si>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</si>
  <si>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</si>
  <si>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</si>
  <si>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</si>
  <si>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</si>
  <si>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</si>
  <si>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</si>
  <si>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</si>
  <si>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</si>
  <si>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</si>
  <si>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</si>
  <si>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</si>
  <si>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</si>
  <si>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</si>
  <si>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</si>
  <si>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</si>
  <si>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</si>
  <si>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</si>
  <si>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</si>
  <si>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</si>
  <si>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</si>
  <si>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</si>
  <si>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</si>
  <si>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</si>
  <si>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</si>
  <si>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</si>
  <si>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</si>
  <si>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</si>
  <si>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</si>
  <si>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</si>
  <si>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</si>
  <si>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</si>
  <si>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</si>
  <si>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</si>
  <si>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</si>
  <si>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</si>
  <si>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</si>
  <si>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</si>
  <si>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</si>
  <si>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</si>
  <si>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</si>
  <si>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</si>
  <si>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</si>
  <si>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</si>
  <si>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</si>
  <si>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</si>
  <si>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</si>
  <si>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</si>
  <si>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</si>
  <si>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</si>
  <si>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</si>
  <si>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</si>
  <si>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</si>
  <si>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</si>
  <si>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</si>
  <si>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</si>
  <si>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</si>
  <si>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</si>
  <si>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</si>
  <si>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</si>
  <si>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</si>
  <si>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</si>
  <si>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</si>
  <si>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</si>
  <si>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</si>
  <si>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</si>
  <si>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</si>
  <si>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</si>
  <si>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</si>
  <si>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</si>
  <si>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</si>
  <si>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</si>
  <si>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</si>
  <si>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</si>
  <si>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</si>
  <si>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</si>
  <si>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</si>
  <si>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</si>
  <si>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</si>
  <si>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</si>
  <si>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</si>
  <si>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</si>
  <si>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</si>
  <si>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</si>
  <si>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</si>
  <si>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</si>
  <si>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</si>
  <si>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</si>
  <si>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</si>
  <si>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</si>
  <si>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</si>
  <si>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</si>
  <si>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</si>
  <si>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</si>
  <si>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</si>
  <si>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</si>
  <si>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</si>
  <si>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</si>
  <si>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</si>
  <si>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</si>
  <si>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</si>
  <si>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</si>
  <si>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</si>
  <si>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</si>
  <si>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</si>
  <si>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</si>
  <si>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</si>
  <si>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</si>
  <si>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</si>
  <si>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</si>
  <si>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</si>
  <si>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</si>
  <si>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</si>
  <si>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</si>
  <si>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</si>
  <si>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</si>
  <si>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</si>
  <si>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</si>
  <si>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</si>
  <si>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</si>
  <si>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</si>
  <si>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</si>
  <si>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</si>
  <si>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</si>
  <si>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</si>
  <si>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</si>
  <si>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</si>
  <si>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</si>
  <si>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</si>
  <si>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</si>
  <si>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</si>
  <si>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</si>
  <si>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</si>
  <si>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</si>
  <si>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</si>
  <si>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</si>
  <si>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</si>
  <si>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</si>
  <si>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</si>
  <si>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</si>
  <si>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</si>
  <si>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</si>
  <si>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</si>
  <si>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</si>
  <si>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</si>
  <si>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</si>
  <si>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</si>
  <si>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</si>
  <si>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</si>
  <si>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</si>
  <si>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</si>
  <si>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</si>
  <si>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</si>
  <si>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</si>
  <si>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</si>
  <si>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</si>
  <si>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</si>
  <si>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</si>
  <si>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</si>
  <si>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</si>
  <si>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</si>
  <si>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</si>
  <si>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</si>
  <si>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</si>
  <si>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</si>
  <si>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</si>
  <si>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</si>
  <si>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</si>
  <si>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</si>
  <si>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</si>
  <si>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</si>
  <si>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</si>
  <si>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</si>
  <si>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</si>
  <si>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</si>
  <si>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</si>
  <si>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</si>
  <si>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</si>
  <si>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</si>
  <si>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</si>
  <si>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</si>
  <si>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</si>
  <si>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</si>
  <si>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</si>
  <si>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</si>
  <si>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</si>
  <si>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</si>
  <si>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</si>
  <si>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</si>
  <si>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</si>
  <si>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</si>
  <si>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</si>
  <si>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</si>
  <si>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</si>
  <si>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</si>
  <si>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</si>
  <si>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</si>
  <si>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</si>
  <si>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</si>
  <si>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</si>
  <si>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</si>
  <si>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</si>
  <si>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</si>
  <si>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</si>
  <si>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</si>
  <si>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</si>
  <si>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</si>
  <si>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</si>
  <si>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</si>
  <si>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</si>
  <si>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</si>
  <si>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</si>
  <si>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</si>
  <si>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</si>
  <si>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</si>
  <si>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</si>
  <si>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</si>
  <si>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</si>
  <si>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</si>
  <si>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</si>
  <si>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</si>
  <si>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</si>
  <si>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</si>
  <si>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</si>
  <si>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</si>
  <si>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</si>
  <si>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</si>
  <si>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</si>
  <si>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</si>
  <si>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</si>
  <si>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</si>
  <si>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</si>
  <si>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</si>
  <si>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</si>
  <si>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</si>
  <si>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</si>
  <si>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</si>
  <si>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</si>
  <si>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</si>
  <si>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</si>
  <si>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</si>
  <si>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</si>
  <si>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</si>
  <si>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</si>
  <si>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</si>
  <si>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</si>
  <si>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</si>
  <si>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</si>
  <si>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</si>
  <si>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</si>
  <si>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</si>
  <si>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</si>
  <si>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</si>
  <si>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</si>
  <si>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</si>
  <si>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</si>
  <si>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</si>
  <si>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</si>
  <si>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</si>
  <si>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</si>
  <si>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</si>
  <si>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</si>
  <si>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</si>
  <si>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</si>
  <si>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</si>
  <si>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</si>
  <si>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</si>
  <si>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</si>
  <si>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</si>
  <si>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</si>
  <si>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</si>
  <si>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</si>
  <si>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</si>
  <si>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</si>
  <si>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</si>
  <si>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</si>
  <si>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</si>
  <si>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</si>
  <si>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</si>
  <si>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</si>
  <si>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</si>
  <si>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</si>
  <si>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</si>
  <si>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</si>
  <si>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</si>
  <si>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</si>
  <si>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</si>
  <si>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</si>
  <si>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</si>
  <si>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</si>
  <si>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</si>
  <si>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</si>
  <si>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</si>
  <si>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</si>
  <si>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</si>
  <si>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</si>
  <si>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</si>
  <si>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</si>
  <si>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</si>
  <si>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</si>
  <si>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</si>
  <si>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</si>
  <si>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</si>
  <si>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</si>
  <si>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</si>
  <si>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</si>
  <si>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</si>
  <si>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</si>
  <si>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</si>
  <si>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</si>
  <si>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</si>
  <si>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</si>
  <si>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</si>
  <si>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</si>
  <si>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</si>
  <si>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</si>
  <si>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</si>
  <si>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</si>
  <si>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</si>
  <si>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</si>
  <si>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</si>
  <si>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</si>
  <si>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</si>
  <si>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</si>
  <si>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</si>
  <si>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</si>
  <si>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</si>
  <si>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</si>
  <si>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</si>
  <si>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</si>
  <si>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</si>
  <si>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</si>
  <si>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</si>
  <si>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</si>
  <si>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</si>
  <si>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</si>
  <si>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</si>
  <si>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</si>
  <si>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</si>
  <si>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</si>
  <si>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</si>
  <si>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</si>
  <si>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</si>
  <si>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</si>
  <si>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</si>
  <si>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</si>
  <si>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</si>
  <si>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</si>
  <si>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</si>
  <si>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</si>
  <si>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</si>
  <si>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</si>
  <si>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</si>
  <si>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</si>
  <si>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</si>
  <si>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</si>
  <si>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</si>
  <si>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</si>
  <si>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</si>
  <si>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</si>
  <si>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</si>
  <si>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</si>
  <si>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</si>
  <si>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</si>
  <si>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</si>
  <si>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</si>
  <si>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</si>
  <si>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</si>
  <si>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</si>
  <si>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</si>
  <si>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</si>
  <si>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</si>
  <si>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</si>
  <si>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</si>
  <si>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</si>
  <si>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</si>
  <si>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</si>
  <si>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</si>
  <si>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</si>
  <si>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</si>
  <si>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</si>
  <si>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</si>
  <si>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</si>
  <si>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</si>
  <si>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</si>
  <si>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</si>
  <si>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</si>
  <si>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</si>
  <si>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</si>
  <si>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</si>
  <si>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</si>
  <si>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</si>
  <si>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</si>
  <si>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</si>
  <si>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</si>
  <si>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</si>
  <si>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</si>
  <si>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</si>
  <si>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</si>
  <si>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</si>
  <si>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</si>
  <si>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</si>
  <si>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</si>
  <si>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</si>
  <si>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</si>
  <si>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</si>
  <si>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</si>
  <si>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</si>
  <si>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</si>
  <si>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</si>
  <si>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</si>
  <si>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</si>
  <si>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</si>
  <si>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</si>
  <si>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</si>
  <si>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</si>
  <si>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</si>
  <si>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</si>
  <si>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</si>
  <si>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</si>
  <si>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</si>
  <si>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</si>
  <si>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</si>
  <si>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</si>
  <si>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</si>
  <si>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</si>
  <si>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</si>
  <si>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</si>
  <si>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</si>
  <si>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</si>
  <si>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</si>
  <si>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</si>
  <si>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</si>
  <si>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</si>
  <si>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</si>
  <si>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</si>
  <si>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</si>
  <si>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</si>
  <si>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</si>
  <si>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</si>
  <si>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</si>
  <si>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</si>
  <si>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</si>
  <si>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</si>
  <si>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</si>
  <si>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</si>
  <si>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</si>
  <si>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</si>
  <si>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</si>
  <si>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</si>
  <si>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</si>
  <si>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</si>
  <si>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</si>
  <si>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</si>
  <si>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</si>
  <si>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</si>
  <si>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</si>
  <si>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</si>
  <si>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</si>
  <si>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</si>
  <si>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</si>
  <si>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</si>
  <si>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</si>
  <si>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</si>
  <si>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</si>
  <si>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</si>
  <si>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</si>
  <si>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</si>
  <si>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</si>
  <si>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</si>
  <si>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</si>
  <si>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</si>
  <si>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</si>
  <si>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</si>
  <si>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</si>
  <si>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</si>
  <si>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</si>
  <si>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</si>
  <si>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</si>
  <si>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</si>
  <si>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</si>
  <si>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</si>
  <si>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</si>
  <si>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</si>
  <si>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</si>
  <si>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</si>
  <si>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</si>
  <si>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</si>
  <si>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</si>
  <si>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</si>
  <si>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</si>
  <si>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</si>
  <si>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</si>
  <si>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</si>
  <si>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</si>
  <si>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</si>
  <si>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</si>
  <si>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</si>
  <si>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</si>
  <si>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</si>
  <si>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</si>
  <si>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</si>
  <si>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</si>
  <si>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</si>
  <si>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</si>
  <si>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</si>
  <si>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</si>
  <si>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</si>
  <si>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</si>
  <si>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</si>
  <si>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</si>
  <si>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</si>
  <si>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</si>
  <si>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</si>
  <si>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</si>
  <si>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</si>
  <si>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</si>
  <si>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</si>
  <si>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</si>
  <si>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</si>
  <si>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</si>
  <si>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</si>
  <si>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</si>
  <si>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</si>
  <si>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</si>
  <si>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</si>
  <si>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</si>
  <si>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</si>
  <si>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</si>
  <si>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</si>
  <si>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</si>
  <si>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</si>
  <si>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</si>
  <si>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</si>
  <si>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</si>
  <si>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</si>
  <si>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</si>
  <si>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</si>
  <si>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</si>
  <si>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</si>
  <si>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</si>
  <si>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</si>
  <si>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</si>
  <si>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</si>
  <si>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</si>
  <si>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</si>
  <si>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</si>
  <si>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</si>
  <si>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</si>
  <si>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</si>
  <si>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</si>
  <si>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</si>
  <si>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</si>
  <si>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</si>
  <si>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</si>
  <si>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</si>
  <si>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</si>
  <si>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</si>
  <si>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</si>
  <si>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</si>
  <si>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</si>
  <si>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</si>
  <si>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</si>
  <si>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</si>
  <si>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</si>
  <si>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</si>
  <si>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</si>
  <si>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</si>
  <si>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</si>
  <si>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</si>
  <si>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</si>
  <si>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</si>
  <si>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</si>
  <si>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</si>
  <si>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</si>
  <si>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</si>
  <si>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</si>
  <si>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</si>
  <si>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</si>
  <si>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</si>
  <si>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</si>
  <si>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</si>
  <si>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</si>
  <si>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</si>
  <si>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</si>
  <si>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</si>
  <si>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</si>
  <si>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</si>
  <si>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</si>
  <si>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</si>
  <si>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</si>
  <si>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</si>
  <si>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</si>
  <si>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</si>
  <si>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</si>
  <si>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</si>
  <si>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</si>
  <si>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</si>
  <si>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</si>
  <si>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</si>
  <si>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</si>
  <si>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</si>
  <si>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</si>
  <si>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</si>
  <si>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</si>
  <si>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</si>
  <si>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</si>
  <si>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</si>
  <si>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</si>
  <si>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</si>
  <si>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</si>
  <si>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</si>
  <si>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</si>
  <si>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</si>
  <si>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</si>
  <si>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</si>
  <si>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</si>
  <si>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</si>
  <si>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</si>
  <si>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</si>
  <si>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</si>
  <si>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</si>
  <si>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</si>
  <si>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</si>
  <si>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</si>
  <si>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</si>
  <si>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</si>
  <si>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</si>
  <si>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</si>
  <si>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</si>
  <si>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</si>
  <si>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</si>
  <si>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</si>
  <si>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</si>
  <si>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</si>
  <si>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</si>
  <si>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</si>
  <si>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</si>
  <si>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</si>
  <si>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</si>
  <si>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</si>
  <si>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</si>
  <si>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</si>
  <si>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</si>
  <si>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</si>
  <si>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</si>
  <si>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</si>
  <si>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</si>
  <si>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</si>
  <si>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</si>
  <si>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</si>
  <si>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</si>
  <si>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</si>
  <si>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</si>
  <si>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</si>
  <si>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</si>
  <si>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</si>
  <si>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</si>
  <si>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</si>
  <si>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</si>
  <si>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</si>
  <si>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</si>
  <si>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</si>
  <si>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</si>
  <si>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</si>
  <si>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</si>
  <si>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</si>
  <si>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</si>
  <si>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</si>
  <si>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</si>
  <si>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</si>
  <si>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</si>
  <si>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</si>
  <si>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</si>
  <si>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</si>
  <si>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</si>
  <si>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</si>
  <si>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</si>
  <si>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</si>
  <si>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</si>
  <si>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</si>
  <si>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</si>
  <si>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</si>
  <si>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</si>
  <si>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</si>
  <si>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</si>
  <si>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</si>
  <si>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</si>
  <si>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</si>
  <si>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</si>
  <si>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</si>
  <si>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</si>
  <si>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</si>
  <si>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</si>
  <si>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</si>
  <si>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</si>
  <si>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</si>
  <si>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</si>
  <si>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</si>
  <si>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</si>
  <si>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</si>
  <si>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</si>
  <si>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</si>
  <si>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</si>
  <si>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</si>
  <si>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</si>
  <si>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</si>
  <si>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</si>
  <si>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</si>
  <si>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</si>
  <si>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</si>
  <si>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</si>
  <si>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</si>
  <si>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</si>
  <si>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</si>
  <si>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</si>
  <si>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</si>
  <si>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</si>
  <si>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</si>
  <si>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</si>
  <si>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</si>
  <si>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</si>
  <si>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</si>
  <si>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</si>
  <si>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</si>
  <si>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</si>
  <si>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</si>
  <si>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</si>
  <si>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</si>
  <si>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</si>
  <si>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</si>
  <si>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</si>
  <si>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</si>
  <si>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</si>
  <si>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</si>
  <si>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</si>
  <si>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</si>
  <si>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</si>
  <si>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</si>
  <si>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</si>
  <si>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</si>
  <si>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</si>
  <si>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</si>
  <si>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</si>
  <si>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</si>
  <si>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</si>
  <si>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</si>
  <si>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</si>
  <si>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</si>
  <si>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</si>
  <si>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</si>
  <si>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</si>
  <si>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</si>
  <si>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</si>
  <si>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</si>
  <si>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</si>
  <si>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</si>
  <si>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</si>
  <si>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</si>
  <si>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</si>
  <si>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</si>
  <si>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</si>
  <si>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</si>
  <si>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</si>
  <si>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</si>
  <si>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</si>
  <si>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</si>
  <si>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</si>
  <si>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</si>
  <si>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</si>
  <si>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</si>
  <si>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</si>
  <si>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</si>
  <si>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</si>
  <si>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</si>
  <si>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</si>
  <si>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</si>
  <si>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</si>
  <si>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</si>
  <si>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</si>
  <si>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</si>
  <si>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</si>
  <si>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</si>
  <si>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</si>
  <si>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</si>
  <si>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</si>
  <si>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</si>
  <si>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</si>
  <si>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</si>
  <si>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</si>
  <si>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</si>
  <si>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</si>
  <si>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</si>
  <si>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</si>
  <si>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</si>
  <si>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</si>
  <si>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</si>
  <si>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</si>
  <si>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</si>
  <si>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</si>
  <si>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</si>
  <si>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</si>
  <si>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</si>
  <si>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</si>
  <si>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</si>
  <si>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</si>
  <si>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</si>
  <si>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</si>
  <si>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</si>
  <si>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</si>
  <si>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</si>
  <si>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</si>
  <si>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</si>
  <si>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</si>
  <si>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</si>
  <si>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</si>
  <si>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</si>
  <si>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</si>
  <si>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</si>
  <si>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</si>
  <si>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</si>
  <si>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</si>
  <si>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</si>
  <si>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</si>
  <si>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</si>
  <si>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</si>
  <si>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</si>
  <si>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</si>
  <si>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</si>
  <si>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</si>
  <si>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</si>
  <si>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</si>
  <si>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</si>
  <si>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</si>
  <si>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</si>
  <si>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</si>
  <si>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</si>
  <si>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</si>
  <si>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</si>
  <si>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</si>
  <si>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</si>
  <si>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</si>
  <si>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</si>
  <si>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</si>
  <si>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</si>
  <si>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</si>
  <si>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</si>
  <si>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</si>
  <si>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</si>
  <si>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</si>
  <si>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</si>
  <si>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</si>
  <si>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</si>
  <si>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</si>
  <si>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</si>
  <si>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</si>
  <si>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</si>
  <si>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</si>
  <si>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</si>
  <si>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</si>
  <si>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</si>
  <si>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</si>
  <si>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</si>
  <si>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</si>
  <si>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</si>
  <si>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</si>
  <si>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</si>
  <si>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</si>
  <si>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</si>
  <si>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</si>
  <si>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</si>
  <si>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</si>
  <si>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</si>
  <si>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</si>
  <si>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</si>
  <si>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</si>
  <si>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</si>
  <si>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</si>
  <si>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</si>
  <si>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</si>
  <si>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</si>
  <si>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</si>
  <si>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</si>
  <si>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</si>
  <si>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</si>
  <si>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</si>
  <si>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</si>
  <si>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</si>
  <si>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</si>
  <si>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</si>
  <si>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</si>
  <si>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</si>
  <si>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</si>
  <si>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</si>
  <si>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</si>
  <si>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</si>
  <si>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</si>
  <si>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</si>
  <si>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</si>
  <si>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</si>
  <si>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</si>
  <si>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</si>
  <si>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</si>
  <si>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</si>
  <si>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</si>
  <si>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</si>
  <si>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</si>
  <si>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</si>
  <si>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</si>
  <si>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</si>
  <si>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</si>
  <si>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</si>
  <si>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</si>
  <si>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</si>
  <si>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</si>
  <si>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</si>
  <si>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</si>
  <si>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</si>
  <si>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</si>
  <si>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</si>
  <si>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</si>
  <si>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</si>
  <si>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</si>
  <si>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</si>
  <si>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</si>
  <si>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</si>
  <si>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</si>
  <si>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</si>
  <si>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</si>
  <si>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</si>
  <si>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</si>
  <si>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</si>
  <si>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</si>
  <si>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</si>
  <si>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</si>
  <si>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</si>
  <si>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</si>
  <si>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</si>
  <si>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</si>
  <si>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</si>
  <si>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</si>
  <si>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</si>
  <si>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</si>
  <si>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</si>
  <si>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</si>
  <si>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</si>
  <si>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</si>
  <si>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</si>
  <si>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</si>
  <si>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</si>
  <si>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</si>
  <si>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</si>
  <si>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</si>
  <si>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</si>
  <si>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</si>
  <si>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</si>
  <si>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</si>
  <si>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</si>
  <si>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</si>
  <si>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</si>
  <si>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</si>
  <si>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</si>
  <si>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</si>
  <si>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</si>
  <si>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</si>
  <si>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</si>
  <si>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</si>
  <si>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</si>
  <si>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</si>
  <si>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</si>
  <si>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</si>
  <si>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</si>
  <si>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</si>
  <si>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</si>
  <si>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</si>
  <si>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</si>
  <si>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</si>
  <si>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</si>
  <si>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</si>
  <si>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</si>
  <si>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</si>
  <si>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</si>
  <si>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</si>
  <si>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</si>
  <si>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</si>
  <si>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</si>
  <si>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</si>
  <si>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</si>
  <si>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</si>
  <si>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</si>
  <si>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</si>
  <si>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</si>
  <si>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</si>
  <si>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</si>
  <si>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</si>
  <si>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</si>
  <si>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</si>
  <si>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</si>
  <si>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</si>
  <si>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</si>
  <si>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</si>
  <si>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</si>
  <si>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</si>
  <si>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</si>
  <si>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</si>
  <si>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</si>
  <si>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</si>
  <si>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</si>
  <si>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</si>
  <si>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</si>
  <si>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</si>
  <si>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</si>
  <si>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</si>
  <si>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</si>
  <si>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</si>
  <si>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</si>
  <si>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</si>
  <si>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</si>
  <si>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</si>
  <si>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</si>
  <si>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</si>
  <si>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</si>
  <si>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</si>
  <si>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</si>
  <si>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</si>
  <si>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</si>
  <si>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</si>
  <si>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</si>
  <si>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</si>
  <si>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</si>
  <si>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</si>
  <si>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</si>
  <si>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</si>
  <si>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</si>
  <si>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</si>
  <si>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</si>
  <si>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</si>
  <si>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</si>
  <si>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</si>
  <si>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</si>
  <si>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</si>
  <si>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</si>
  <si>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</si>
  <si>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</si>
  <si>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</si>
  <si>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</si>
  <si>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</si>
  <si>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</si>
  <si>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</si>
  <si>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</si>
  <si>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</si>
  <si>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</si>
  <si>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</si>
  <si>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</si>
  <si>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</si>
  <si>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</si>
  <si>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</si>
  <si>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</si>
  <si>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</si>
  <si>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</si>
  <si>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</si>
  <si>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</si>
  <si>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</si>
  <si>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</si>
  <si>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</si>
  <si>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</si>
  <si>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</si>
  <si>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</si>
  <si>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</si>
  <si>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</si>
  <si>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</si>
  <si>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</si>
  <si>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</si>
  <si>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</si>
  <si>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</si>
  <si>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</si>
  <si>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</si>
  <si>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</si>
  <si>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</si>
  <si>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</si>
  <si>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</si>
  <si>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</si>
  <si>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</si>
  <si>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</si>
  <si>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</si>
  <si>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</si>
  <si>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</si>
  <si>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</si>
  <si>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</si>
  <si>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</si>
  <si>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</si>
  <si>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</si>
  <si>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</si>
  <si>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</si>
  <si>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</si>
  <si>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</si>
  <si>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</si>
  <si>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</si>
  <si>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</si>
  <si>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</si>
  <si>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</si>
  <si>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</si>
  <si>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</si>
  <si>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</si>
  <si>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</si>
  <si>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</si>
  <si>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</si>
  <si>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</si>
  <si>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</si>
  <si>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</si>
  <si>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</si>
  <si>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</si>
  <si>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</si>
  <si>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</si>
  <si>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</si>
  <si>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</si>
  <si>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</si>
  <si>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</si>
  <si>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</si>
  <si>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</si>
  <si>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</si>
  <si>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</si>
  <si>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</si>
  <si>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</si>
  <si>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</si>
  <si>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</si>
  <si>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</si>
  <si>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</si>
  <si>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</si>
  <si>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</si>
  <si>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</si>
  <si>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</si>
  <si>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</si>
  <si>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</si>
  <si>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</si>
  <si>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</si>
  <si>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</si>
  <si>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</si>
  <si>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</si>
  <si>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</si>
  <si>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</si>
  <si>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</si>
  <si>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</si>
  <si>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</si>
  <si>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</si>
  <si>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</si>
  <si>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</si>
  <si>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</si>
  <si>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</si>
  <si>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</si>
  <si>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</si>
  <si>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</si>
  <si>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</si>
  <si>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</si>
  <si>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</si>
  <si>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</si>
  <si>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</si>
  <si>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</si>
  <si>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</si>
  <si>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</si>
  <si>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</si>
  <si>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</si>
  <si>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</si>
  <si>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</si>
  <si>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</si>
  <si>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</si>
  <si>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</si>
  <si>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</si>
  <si>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</si>
  <si>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</si>
  <si>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</si>
  <si>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</si>
  <si>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</si>
  <si>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</si>
  <si>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</si>
  <si>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</si>
  <si>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</si>
  <si>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</si>
  <si>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</si>
  <si>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</si>
  <si>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</si>
  <si>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</si>
  <si>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</si>
  <si>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</si>
  <si>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</si>
  <si>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</si>
  <si>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</si>
  <si>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</si>
  <si>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</si>
  <si>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</si>
  <si>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</si>
  <si>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</si>
  <si>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</si>
  <si>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</si>
  <si>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</si>
  <si>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</si>
  <si>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</si>
  <si>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</si>
  <si>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</si>
  <si>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</si>
  <si>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</si>
  <si>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</si>
  <si>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</si>
  <si>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</si>
  <si>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</si>
  <si>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</si>
  <si>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</si>
  <si>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</si>
  <si>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</si>
  <si>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</si>
  <si>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</si>
  <si>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</si>
  <si>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</si>
  <si>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</si>
  <si>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</si>
  <si>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</si>
  <si>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</si>
  <si>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</si>
  <si>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</si>
  <si>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</si>
  <si>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</si>
  <si>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</si>
  <si>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</si>
  <si>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</si>
  <si>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</si>
  <si>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</si>
  <si>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</si>
  <si>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</si>
  <si>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</si>
  <si>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</si>
  <si>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</si>
  <si>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</si>
  <si>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</si>
  <si>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</si>
  <si>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</si>
  <si>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</si>
  <si>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</si>
  <si>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</si>
  <si>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</si>
  <si>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</si>
  <si>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</si>
  <si>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</si>
  <si>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</si>
  <si>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</si>
  <si>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</si>
  <si>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</si>
  <si>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</si>
  <si>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</si>
  <si>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</si>
  <si>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</si>
  <si>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</si>
  <si>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</si>
  <si>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</si>
  <si>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</si>
  <si>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</si>
  <si>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</si>
  <si>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</si>
  <si>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</si>
  <si>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</si>
  <si>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</si>
  <si>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</si>
  <si>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</si>
  <si>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</si>
  <si>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</si>
  <si>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</si>
  <si>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</si>
  <si>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</si>
  <si>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</si>
  <si>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</si>
  <si>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</si>
  <si>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</si>
  <si>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</si>
  <si>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</si>
  <si>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</si>
  <si>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</si>
  <si>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</si>
  <si>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</si>
  <si>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</si>
  <si>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</si>
  <si>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</si>
  <si>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</si>
  <si>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</si>
  <si>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</si>
  <si>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</si>
  <si>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</si>
  <si>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</si>
  <si>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</si>
  <si>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</si>
  <si>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</si>
  <si>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</si>
  <si>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</si>
  <si>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</si>
  <si>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</si>
  <si>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</si>
  <si>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</si>
  <si>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</si>
  <si>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</si>
  <si>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</si>
  <si>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</si>
  <si>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</si>
  <si>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</si>
  <si>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</si>
  <si>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</si>
  <si>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</si>
  <si>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</si>
  <si>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</si>
  <si>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</si>
  <si>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</si>
  <si>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</si>
  <si>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</si>
  <si>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</si>
  <si>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</si>
  <si>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</si>
  <si>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</si>
  <si>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</si>
  <si>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</si>
  <si>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</si>
  <si>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</si>
  <si>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</si>
  <si>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</si>
  <si>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</si>
  <si>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</si>
  <si>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</si>
  <si>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</si>
  <si>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</si>
  <si>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</si>
  <si>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</si>
  <si>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</si>
  <si>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</si>
  <si>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</si>
  <si>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</si>
  <si>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</si>
  <si>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</si>
  <si>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</si>
  <si>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</si>
  <si>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</si>
  <si>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</si>
  <si>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</si>
  <si>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</si>
  <si>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</si>
  <si>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</si>
  <si>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</si>
  <si>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</si>
  <si>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</si>
  <si>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</si>
  <si>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</si>
  <si>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</si>
  <si>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</si>
  <si>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</si>
  <si>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</si>
  <si>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</si>
  <si>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</si>
  <si>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</si>
  <si>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</si>
  <si>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</si>
  <si>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</si>
  <si>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</si>
  <si>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</si>
  <si>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</si>
  <si>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</si>
  <si>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</si>
  <si>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</si>
  <si>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</si>
  <si>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</si>
  <si>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</si>
  <si>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</si>
  <si>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</si>
  <si>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</si>
  <si>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</si>
  <si>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</si>
  <si>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</si>
  <si>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</si>
  <si>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</si>
  <si>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</si>
  <si>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</si>
  <si>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</si>
  <si>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</si>
  <si>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</si>
  <si>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</si>
  <si>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</si>
  <si>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</si>
  <si>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</si>
  <si>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</si>
  <si>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</si>
  <si>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</si>
  <si>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</si>
  <si>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</si>
  <si>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</si>
  <si>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</si>
  <si>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</si>
  <si>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</si>
  <si>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</si>
  <si>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</si>
  <si>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</si>
  <si>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</si>
  <si>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</si>
  <si>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</si>
  <si>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</si>
  <si>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</si>
  <si>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</si>
  <si>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</si>
  <si>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</si>
  <si>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</si>
  <si>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</si>
  <si>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</si>
  <si>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</si>
  <si>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</si>
  <si>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</si>
  <si>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</si>
  <si>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</si>
  <si>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</si>
  <si>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</si>
  <si>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</si>
  <si>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</si>
  <si>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</si>
  <si>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</si>
  <si>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</si>
  <si>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</si>
  <si>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</si>
  <si>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</si>
  <si>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</si>
  <si>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</si>
  <si>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</si>
  <si>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</si>
  <si>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</si>
  <si>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</si>
  <si>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</si>
  <si>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</si>
  <si>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</si>
  <si>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</si>
  <si>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</si>
  <si>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</si>
  <si>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</si>
  <si>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</si>
  <si>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</si>
  <si>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</si>
  <si>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</si>
  <si>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</si>
  <si>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</si>
  <si>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</si>
  <si>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</si>
  <si>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</si>
  <si>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</si>
  <si>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</si>
  <si>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</si>
  <si>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</si>
  <si>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</si>
  <si>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</si>
  <si>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</si>
  <si>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</si>
  <si>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</si>
  <si>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</si>
  <si>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</si>
  <si>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</si>
  <si>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</si>
  <si>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</si>
  <si>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</si>
  <si>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</si>
  <si>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</si>
  <si>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</si>
  <si>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</si>
  <si>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</si>
  <si>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</si>
  <si>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</si>
  <si>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</si>
  <si>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</si>
  <si>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</si>
  <si>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</si>
  <si>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</si>
  <si>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</si>
  <si>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</si>
  <si>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</si>
  <si>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</si>
  <si>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</si>
  <si>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</si>
  <si>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</si>
  <si>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</si>
  <si>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</si>
  <si>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</si>
  <si>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</si>
  <si>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</si>
  <si>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</si>
  <si>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</si>
  <si>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</si>
  <si>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</si>
  <si>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</si>
  <si>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</si>
  <si>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</si>
  <si>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</si>
  <si>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</si>
  <si>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</si>
  <si>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</si>
  <si>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</si>
  <si>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</si>
  <si>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</si>
  <si>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</si>
  <si>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</si>
  <si>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</si>
  <si>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</si>
  <si>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</si>
  <si>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</si>
  <si>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</si>
  <si>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</si>
  <si>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</si>
  <si>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</si>
  <si>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</si>
  <si>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</si>
  <si>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</si>
  <si>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</si>
  <si>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</si>
  <si>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</si>
  <si>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</si>
  <si>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</si>
  <si>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</si>
  <si>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</si>
  <si>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</si>
  <si>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</si>
  <si>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</si>
  <si>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</si>
  <si>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</si>
  <si>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</si>
  <si>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</si>
  <si>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</si>
  <si>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</si>
  <si>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</si>
  <si>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</si>
  <si>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</si>
  <si>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</si>
  <si>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</si>
  <si>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</si>
  <si>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</si>
  <si>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</si>
  <si>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</si>
  <si>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</si>
  <si>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</si>
  <si>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</si>
  <si>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</si>
  <si>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</si>
  <si>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</si>
  <si>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</si>
  <si>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</si>
  <si>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</si>
  <si>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</si>
  <si>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</si>
  <si>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</si>
  <si>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</si>
  <si>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</si>
  <si>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</si>
  <si>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</si>
  <si>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</si>
  <si>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</si>
  <si>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</si>
  <si>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</si>
  <si>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</si>
  <si>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</si>
  <si>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</si>
  <si>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</si>
  <si>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</si>
  <si>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</si>
  <si>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</si>
  <si>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</si>
  <si>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</si>
  <si>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</si>
  <si>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</si>
  <si>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</si>
  <si>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</si>
  <si>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</si>
  <si>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</si>
  <si>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</si>
  <si>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</si>
  <si>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</si>
  <si>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</si>
  <si>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</si>
  <si>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</si>
  <si>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</si>
  <si>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</si>
  <si>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</si>
  <si>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</si>
  <si>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</si>
  <si>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</si>
  <si>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</si>
  <si>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</si>
  <si>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</si>
  <si>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</si>
  <si>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</si>
  <si>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</si>
  <si>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</si>
  <si>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</si>
  <si>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</si>
  <si>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</si>
  <si>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</si>
  <si>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</si>
  <si>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</si>
  <si>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</si>
  <si>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</si>
  <si>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</si>
  <si>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</si>
  <si>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</si>
  <si>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</si>
  <si>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</si>
  <si>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</si>
  <si>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</si>
  <si>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</si>
  <si>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</si>
  <si>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</si>
  <si>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</si>
  <si>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</si>
  <si>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</si>
  <si>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</si>
  <si>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</si>
  <si>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</si>
  <si>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</si>
  <si>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</si>
  <si>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</si>
  <si>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</si>
  <si>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</si>
  <si>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</si>
  <si>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</si>
  <si>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</si>
  <si>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</si>
  <si>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</si>
  <si>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</si>
  <si>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</si>
  <si>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</si>
  <si>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</si>
  <si>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</si>
  <si>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</si>
  <si>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</si>
  <si>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</si>
  <si>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</si>
  <si>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</si>
  <si>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</si>
  <si>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</si>
  <si>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</si>
  <si>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</si>
  <si>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</si>
  <si>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</si>
  <si>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</si>
  <si>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</si>
  <si>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</si>
  <si>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</si>
  <si>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</si>
  <si>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</si>
  <si>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</si>
  <si>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</si>
  <si>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</si>
  <si>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</si>
  <si>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</si>
  <si>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</si>
  <si>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</si>
  <si>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</si>
  <si>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</si>
  <si>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</si>
  <si>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</si>
  <si>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</si>
  <si>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</si>
  <si>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</si>
  <si>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</si>
  <si>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</si>
  <si>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</si>
  <si>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</si>
  <si>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</si>
  <si>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</si>
  <si>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</si>
  <si>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</si>
  <si>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</si>
  <si>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</si>
  <si>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</si>
  <si>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</si>
  <si>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</si>
  <si>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</si>
  <si>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</si>
  <si>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</si>
  <si>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</si>
  <si>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</si>
  <si>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</si>
  <si>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</si>
  <si>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</si>
  <si>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</si>
  <si>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</si>
  <si>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</si>
  <si>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</si>
  <si>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</si>
  <si>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</si>
  <si>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</si>
  <si>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</si>
  <si>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</si>
  <si>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</si>
  <si>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</si>
  <si>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</si>
  <si>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</si>
  <si>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</si>
  <si>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</si>
  <si>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</si>
  <si>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</si>
  <si>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</si>
  <si>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</si>
  <si>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</si>
  <si>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</si>
  <si>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</si>
  <si>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</si>
  <si>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</si>
  <si>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</si>
  <si>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</si>
  <si>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</si>
  <si>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</si>
  <si>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</si>
  <si>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</si>
  <si>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</si>
  <si>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</si>
  <si>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</si>
  <si>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</si>
  <si>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</si>
  <si>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</si>
  <si>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</si>
  <si>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</si>
  <si>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</si>
  <si>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</si>
  <si>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</si>
  <si>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</si>
  <si>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</si>
  <si>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</si>
  <si>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</si>
  <si>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</si>
  <si>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</si>
  <si>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</si>
  <si>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</si>
  <si>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</si>
  <si>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</si>
  <si>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</si>
  <si>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</si>
  <si>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</si>
  <si>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</si>
  <si>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</si>
  <si>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</si>
  <si>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</si>
  <si>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</si>
  <si>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</si>
  <si>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</si>
  <si>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</si>
  <si>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</si>
  <si>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</si>
  <si>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</si>
  <si>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</si>
  <si>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</si>
  <si>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</si>
  <si>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</si>
  <si>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</si>
  <si>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</si>
  <si>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</si>
  <si>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</si>
  <si>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</si>
  <si>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</si>
  <si>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</si>
  <si>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</si>
  <si>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</si>
  <si>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</si>
  <si>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</si>
  <si>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</si>
  <si>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</si>
  <si>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</si>
  <si>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</si>
  <si>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</si>
  <si>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</si>
  <si>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</si>
  <si>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</si>
  <si>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</si>
  <si>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</si>
  <si>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</si>
  <si>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</si>
  <si>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</si>
  <si>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</si>
  <si>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</si>
  <si>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</si>
  <si>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</si>
  <si>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</si>
  <si>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</si>
  <si>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</si>
  <si>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</si>
  <si>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</si>
  <si>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</si>
  <si>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</si>
  <si>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</si>
  <si>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</si>
  <si>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</si>
  <si>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</si>
  <si>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</si>
  <si>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</si>
  <si>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</si>
  <si>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</si>
  <si>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</si>
  <si>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</si>
  <si>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</si>
  <si>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</si>
  <si>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</si>
  <si>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</si>
  <si>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</si>
  <si>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</si>
  <si>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</si>
  <si>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</si>
  <si>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</si>
  <si>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</si>
  <si>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</si>
  <si>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</si>
  <si>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</si>
  <si>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</si>
  <si>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</si>
  <si>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</si>
  <si>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</si>
  <si>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</si>
  <si>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</si>
  <si>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</si>
  <si>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</si>
  <si>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</si>
  <si>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</si>
  <si>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</si>
  <si>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</si>
  <si>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</si>
  <si>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</si>
  <si>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</si>
  <si>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</si>
  <si>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</si>
  <si>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</si>
  <si>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</si>
  <si>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</si>
  <si>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</si>
  <si>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</si>
  <si>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</si>
  <si>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</si>
  <si>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</si>
  <si>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</si>
  <si>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</si>
  <si>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</si>
  <si>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</si>
  <si>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</si>
  <si>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</si>
  <si>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</si>
  <si>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</si>
  <si>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</si>
  <si>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</si>
  <si>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</si>
  <si>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</si>
  <si>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</si>
  <si>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</si>
  <si>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</si>
  <si>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</si>
  <si>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</si>
  <si>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</si>
  <si>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</si>
  <si>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</si>
  <si>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</si>
  <si>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</si>
  <si>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</si>
  <si>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</si>
  <si>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</si>
  <si>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</si>
  <si>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</si>
  <si>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</si>
  <si>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</si>
  <si>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</si>
  <si>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</si>
  <si>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</si>
  <si>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</si>
  <si>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</si>
  <si>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</si>
  <si>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</si>
  <si>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</si>
  <si>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</si>
  <si>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</si>
  <si>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</si>
  <si>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</si>
  <si>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</si>
  <si>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</si>
  <si>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</si>
  <si>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</si>
  <si>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</si>
  <si>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</si>
  <si>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</si>
  <si>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</si>
  <si>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</si>
  <si>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</si>
  <si>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</si>
  <si>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</si>
  <si>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</si>
  <si>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</si>
  <si>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</si>
  <si>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</si>
  <si>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</si>
  <si>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</si>
  <si>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</si>
  <si>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</si>
  <si>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</si>
  <si>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</si>
  <si>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</si>
  <si>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</si>
  <si>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</si>
  <si>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</si>
  <si>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</si>
  <si>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</si>
  <si>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</si>
  <si>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</si>
  <si>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</si>
  <si>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</si>
  <si>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</si>
  <si>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</si>
  <si>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</si>
  <si>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</si>
  <si>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</si>
  <si>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</si>
  <si>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</si>
  <si>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</si>
  <si>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</si>
  <si>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</si>
  <si>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</si>
  <si>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</si>
  <si>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</si>
  <si>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</si>
  <si>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</si>
  <si>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</si>
  <si>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</si>
  <si>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</si>
  <si>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</si>
  <si>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</si>
  <si>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</si>
  <si>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</si>
  <si>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</si>
  <si>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</si>
  <si>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</si>
  <si>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</si>
  <si>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</si>
  <si>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</si>
  <si>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</si>
  <si>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</si>
  <si>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</si>
  <si>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</si>
  <si>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</si>
  <si>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</si>
  <si>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</si>
  <si>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</si>
  <si>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</si>
  <si>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</si>
  <si>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</si>
  <si>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</si>
  <si>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</si>
  <si>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</si>
  <si>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</si>
  <si>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</si>
  <si>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</si>
  <si>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</si>
  <si>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</si>
  <si>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</si>
  <si>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</si>
  <si>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</si>
  <si>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</si>
  <si>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</si>
  <si>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</si>
  <si>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</si>
  <si>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</si>
  <si>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</si>
  <si>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</si>
  <si>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</si>
  <si>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</si>
  <si>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</si>
  <si>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</si>
  <si>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</si>
  <si>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</si>
  <si>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</si>
  <si>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</si>
  <si>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</si>
  <si>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</si>
  <si>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</si>
  <si>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</si>
  <si>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</si>
  <si>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</si>
  <si>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</si>
  <si>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</si>
  <si>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</si>
  <si>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</si>
  <si>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</si>
  <si>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</si>
  <si>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</si>
  <si>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</si>
  <si>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</si>
  <si>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</si>
  <si>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</si>
  <si>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</si>
  <si>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</si>
  <si>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</si>
  <si>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</si>
  <si>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</si>
  <si>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</si>
  <si>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</si>
  <si>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</si>
  <si>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</si>
  <si>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</si>
  <si>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</si>
  <si>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</si>
  <si>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</si>
  <si>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</si>
  <si>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</si>
  <si>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</si>
  <si>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</si>
  <si>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</si>
  <si>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</si>
  <si>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</si>
  <si>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</si>
  <si>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</si>
  <si>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</si>
  <si>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</si>
  <si>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</si>
  <si>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</si>
  <si>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</si>
  <si>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</si>
  <si>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</si>
  <si>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</si>
  <si>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</si>
  <si>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</si>
  <si>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</si>
  <si>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</si>
  <si>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</si>
  <si>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</si>
  <si>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</si>
  <si>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</si>
  <si>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</si>
  <si>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</si>
  <si>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</si>
  <si>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</si>
  <si>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</si>
  <si>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</si>
  <si>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</si>
  <si>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</si>
  <si>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</si>
  <si>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</si>
  <si>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</si>
  <si>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</si>
  <si>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</si>
  <si>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</si>
  <si>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</si>
  <si>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</si>
  <si>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</si>
  <si>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</si>
  <si>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</si>
  <si>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</si>
  <si>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</si>
  <si>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</si>
  <si>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</si>
  <si>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</si>
  <si>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</si>
  <si>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</si>
  <si>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</si>
  <si>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</si>
  <si>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</si>
  <si>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</si>
  <si>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</si>
  <si>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</si>
  <si>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</si>
  <si>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</si>
  <si>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</si>
  <si>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</si>
  <si>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</si>
  <si>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</si>
  <si>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</si>
  <si>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</si>
  <si>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</si>
  <si>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</si>
  <si>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</si>
  <si>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</si>
  <si>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</si>
  <si>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</si>
  <si>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</si>
  <si>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</si>
  <si>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</si>
  <si>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</si>
  <si>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</si>
  <si>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</si>
  <si>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</si>
  <si>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</si>
  <si>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</si>
  <si>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</si>
  <si>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</si>
  <si>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</si>
  <si>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</si>
  <si>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</si>
  <si>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</si>
  <si>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</si>
  <si>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</si>
  <si>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</si>
  <si>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</si>
  <si>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</si>
  <si>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</si>
  <si>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</si>
  <si>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</si>
  <si>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</si>
  <si>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</si>
  <si>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</si>
  <si>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</si>
  <si>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</si>
  <si>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</si>
  <si>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</si>
  <si>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</si>
  <si>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</si>
  <si>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</si>
  <si>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</si>
  <si>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</si>
  <si>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</si>
  <si>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</si>
  <si>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</si>
  <si>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</si>
  <si>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</si>
  <si>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</si>
  <si>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</si>
  <si>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</si>
  <si>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</si>
  <si>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</si>
  <si>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</si>
  <si>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</si>
  <si>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</si>
  <si>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</si>
  <si>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</si>
  <si>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</si>
  <si>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</si>
  <si>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</si>
  <si>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</si>
  <si>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</si>
  <si>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</si>
  <si>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</si>
  <si>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</si>
  <si>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</si>
  <si>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</si>
  <si>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</si>
  <si>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</si>
  <si>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</si>
  <si>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</si>
  <si>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</si>
  <si>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</si>
  <si>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</si>
  <si>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</si>
  <si>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</si>
  <si>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</si>
  <si>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</si>
  <si>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</si>
  <si>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</si>
  <si>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</si>
  <si>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</si>
  <si>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</si>
  <si>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</si>
  <si>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</si>
  <si>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</si>
  <si>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</si>
  <si>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</si>
  <si>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</si>
  <si>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</si>
  <si>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</si>
  <si>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</si>
  <si>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</si>
  <si>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</si>
  <si>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</si>
  <si>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</si>
  <si>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</si>
  <si>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</si>
  <si>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</si>
  <si>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</si>
  <si>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</si>
  <si>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</si>
  <si>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</si>
  <si>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</si>
  <si>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</si>
  <si>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</si>
  <si>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</si>
  <si>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</si>
  <si>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</si>
  <si>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</si>
  <si>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</si>
  <si>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</si>
  <si>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</si>
  <si>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</si>
  <si>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</si>
  <si>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</si>
  <si>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</si>
  <si>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</si>
  <si>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</si>
  <si>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</si>
  <si>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</si>
  <si>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</si>
  <si>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</si>
  <si>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</si>
  <si>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</si>
  <si>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</si>
  <si>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</si>
  <si>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</si>
  <si>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</si>
  <si>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</si>
  <si>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</si>
  <si>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</si>
  <si>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</si>
  <si>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</si>
  <si>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</si>
  <si>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</si>
  <si>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</si>
  <si>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</si>
  <si>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</si>
  <si>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</si>
  <si>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</si>
  <si>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</si>
  <si>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</si>
  <si>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</si>
  <si>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</si>
  <si>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</si>
  <si>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</si>
  <si>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</si>
  <si>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</si>
  <si>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</si>
  <si>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</si>
  <si>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</si>
  <si>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</si>
  <si>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</si>
  <si>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</si>
  <si>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</si>
  <si>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</si>
  <si>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</si>
  <si>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</si>
  <si>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</si>
  <si>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</si>
  <si>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</si>
  <si>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</si>
  <si>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</si>
  <si>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</si>
  <si>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</si>
  <si>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</si>
  <si>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</si>
  <si>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</si>
  <si>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</si>
  <si>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</si>
  <si>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</si>
  <si>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</si>
  <si>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</si>
  <si>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</si>
  <si>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</si>
  <si>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</si>
  <si>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</si>
  <si>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</si>
  <si>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</si>
  <si>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</si>
  <si>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</si>
  <si>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</si>
  <si>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</si>
  <si>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</si>
  <si>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</si>
  <si>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</si>
  <si>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</si>
  <si>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</si>
  <si>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</si>
  <si>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</si>
  <si>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</si>
  <si>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</si>
  <si>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</si>
  <si>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</si>
  <si>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</si>
  <si>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</si>
  <si>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</si>
  <si>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</si>
  <si>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</si>
  <si>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</si>
  <si>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</si>
  <si>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</si>
  <si>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</si>
  <si>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</si>
  <si>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</si>
  <si>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</si>
  <si>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</si>
  <si>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</si>
  <si>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</si>
  <si>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</si>
  <si>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</si>
  <si>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</si>
  <si>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</si>
  <si>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</si>
  <si>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</si>
  <si>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</si>
  <si>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</si>
  <si>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</si>
  <si>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</si>
  <si>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</si>
  <si>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</si>
  <si>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</si>
  <si>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</si>
  <si>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</si>
  <si>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</si>
  <si>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</si>
  <si>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</si>
  <si>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</si>
  <si>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</si>
  <si>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</si>
  <si>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</si>
  <si>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</si>
  <si>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</si>
  <si>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</si>
  <si>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</si>
  <si>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</si>
  <si>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</si>
  <si>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</si>
  <si>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</si>
  <si>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</si>
  <si>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</si>
  <si>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</si>
  <si>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</si>
  <si>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</si>
  <si>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</si>
  <si>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</si>
  <si>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</si>
  <si>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</si>
  <si>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</si>
  <si>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</si>
  <si>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</si>
  <si>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</si>
  <si>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</si>
  <si>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</si>
  <si>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</si>
  <si>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</si>
  <si>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</si>
  <si>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</si>
  <si>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</si>
  <si>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</si>
  <si>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</si>
  <si>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</si>
  <si>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</si>
  <si>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</si>
  <si>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</si>
  <si>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</si>
  <si>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</si>
  <si>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</si>
  <si>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</si>
  <si>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</si>
  <si>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</si>
  <si>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</si>
  <si>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</si>
  <si>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</si>
  <si>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</si>
  <si>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</si>
  <si>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</si>
  <si>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</si>
  <si>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</si>
  <si>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</si>
  <si>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</si>
  <si>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</si>
  <si>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</si>
  <si>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</si>
  <si>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</si>
  <si>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</si>
  <si>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</si>
  <si>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</si>
  <si>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</si>
  <si>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</si>
  <si>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</si>
  <si>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</si>
  <si>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</si>
  <si>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</si>
  <si>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</si>
  <si>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</si>
  <si>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</si>
  <si>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</si>
  <si>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</si>
  <si>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</si>
  <si>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</si>
  <si>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</si>
  <si>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</si>
  <si>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</si>
  <si>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</si>
  <si>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</si>
  <si>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</si>
  <si>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</si>
  <si>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</si>
  <si>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</si>
  <si>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2021-70-10001731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</si>
  <si>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</si>
  <si>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70-0122-2016</t>
  </si>
  <si>
    <t xml:space="preserve">INSTITUTO COLOMBIANO DE BIENESTAR FAMILIAR </t>
  </si>
  <si>
    <t>70-016-2016</t>
  </si>
  <si>
    <t>70-0309-2016</t>
  </si>
  <si>
    <t>70-0267-2016</t>
  </si>
  <si>
    <t>0093-2015</t>
  </si>
  <si>
    <t>0109-2015</t>
  </si>
  <si>
    <t>7018-2013-0164</t>
  </si>
  <si>
    <t>7018-2013-0124</t>
  </si>
  <si>
    <t>7018-2012-0199</t>
  </si>
  <si>
    <t>7018-2012-0148</t>
  </si>
  <si>
    <t>7018-2011-0074</t>
  </si>
  <si>
    <t>7018-2011-0151</t>
  </si>
  <si>
    <t>7018-2010-0161</t>
  </si>
  <si>
    <t>7018-2010-0055</t>
  </si>
  <si>
    <t>7018-2009-0163</t>
  </si>
  <si>
    <t>7018-2009-0473</t>
  </si>
  <si>
    <t>7018-2008-0154</t>
  </si>
  <si>
    <t>7018-2008-0261</t>
  </si>
  <si>
    <t>390,551,009</t>
  </si>
  <si>
    <t>563,232,060</t>
  </si>
  <si>
    <t>320,085,020</t>
  </si>
  <si>
    <t>ATENDER A LA PRIMERA INFANCIA EN EL MARCO DE LA ESTRATEGIA DE CERO A SIEMPRE ESPECIFICAMENTE A LOS NIÑOS Y NIÑAS EN SITUACION DE VULNERABILIDAD DE CONFORMIDAD CON LAS DIRECTRICES, LINEAMIENTOS Y PARAMENTROS ESTABLECIDOS POR EL ICBF, ASI COMO REGULAR LAS RELACIONES ENTRE LAS PARTES DERIVADAS DE LA ENTREGA DE AOPORTES DEL ICBF A LA ENTIDAD ADMINISTRADORA DEL SERVICIO EN LA MODALIDAD DE HOGARES DE BIENESTAR EN LAS SIGUIENTES FORMAS DE ATENCION: FAMILIARES, MULTIPLES, GRUPALES, EMPRESARIALES; JARDINES SOCIALES Y EN EL AMODALIDAD FAMI.</t>
  </si>
  <si>
    <t>232020139</t>
  </si>
  <si>
    <t>232020164</t>
  </si>
  <si>
    <t>232020142</t>
  </si>
  <si>
    <t>232020146</t>
  </si>
  <si>
    <t>232020150</t>
  </si>
  <si>
    <t>232020124</t>
  </si>
  <si>
    <t>0175-2020</t>
  </si>
  <si>
    <t>PRESTAR LOS SERVICIOS DE EDUCACIÓN INICIAL EN EL MARCO DE LA ATENCIÓN INTEGRAL EN  -CDI-,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</si>
  <si>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</si>
  <si>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</si>
  <si>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EMILSE ROSA DE HOYOS ALVAREZ</t>
  </si>
  <si>
    <t>Calle 25G N°8b-16</t>
  </si>
  <si>
    <t xml:space="preserve">3017570444 </t>
  </si>
  <si>
    <t xml:space="preserve">Cll 40 Cra. 11 #11-36 </t>
  </si>
  <si>
    <t>asomujeres1998@hotmail.com</t>
  </si>
  <si>
    <t>EMILSE DE HOYOS ALVAREZ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</si>
</sst>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F52" sqref="F5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453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823001222</v>
      </c>
      <c r="C20" s="5"/>
      <c r="D20" s="73"/>
      <c r="E20" s="5"/>
      <c r="F20" s="5"/>
      <c r="G20" s="5"/>
      <c r="H20" s="186"/>
      <c r="I20" s="149" t="s">
        <v>453</v>
      </c>
      <c r="J20" s="150" t="s">
        <v>963</v>
      </c>
      <c r="K20" s="151">
        <v>3085882606</v>
      </c>
      <c r="L20" s="152">
        <v>44194</v>
      </c>
      <c r="M20" s="152">
        <v>44561</v>
      </c>
      <c r="N20" s="135">
        <f>+(M20-L20)/30</f>
        <v>12.233333333333333</v>
      </c>
      <c r="O20" s="138"/>
      <c r="U20" s="134"/>
      <c r="V20" s="105">
        <f ca="1">NOW()</f>
        <v>44194.849714930555</v>
      </c>
      <c r="W20" s="105">
        <f ca="1">NOW()</f>
        <v>44194.849714930555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MUJERES DEL LITORAL CARIBE UNIDAS POR COLOMBIA ASOMUJERES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21" t="s">
        <v>2678</v>
      </c>
      <c r="E48" s="145">
        <v>42401</v>
      </c>
      <c r="F48" s="145">
        <v>42521</v>
      </c>
      <c r="G48" s="160">
        <f>IF(AND(E48&lt;&gt;"",F48&lt;&gt;""),((F48-E48)/30),"")</f>
        <v>4</v>
      </c>
      <c r="H48" s="114" t="s">
        <v>2700</v>
      </c>
      <c r="I48" s="113" t="s">
        <v>453</v>
      </c>
      <c r="J48" s="113" t="s">
        <v>963</v>
      </c>
      <c r="K48" s="116">
        <v>354007018</v>
      </c>
      <c r="L48" s="115" t="s">
        <v>1148</v>
      </c>
      <c r="M48" s="117"/>
      <c r="N48" s="115" t="s">
        <v>27</v>
      </c>
      <c r="O48" s="115" t="s">
        <v>1148</v>
      </c>
      <c r="P48" s="78"/>
    </row>
    <row r="49" spans="1:16" s="6" customFormat="1" ht="24.75" customHeight="1" x14ac:dyDescent="0.25">
      <c r="A49" s="143">
        <v>2</v>
      </c>
      <c r="B49" s="111" t="s">
        <v>2679</v>
      </c>
      <c r="C49" s="112" t="s">
        <v>31</v>
      </c>
      <c r="D49" s="121" t="s">
        <v>2680</v>
      </c>
      <c r="E49" s="145">
        <v>42401</v>
      </c>
      <c r="F49" s="145">
        <v>42521</v>
      </c>
      <c r="G49" s="160">
        <f t="shared" ref="G49:G50" si="2">IF(AND(E49&lt;&gt;"",F49&lt;&gt;""),((F49-E49)/30),"")</f>
        <v>4</v>
      </c>
      <c r="H49" s="114" t="s">
        <v>2700</v>
      </c>
      <c r="I49" s="113" t="s">
        <v>453</v>
      </c>
      <c r="J49" s="113" t="s">
        <v>963</v>
      </c>
      <c r="K49" s="116">
        <v>90283314</v>
      </c>
      <c r="L49" s="115" t="s">
        <v>1148</v>
      </c>
      <c r="M49" s="117"/>
      <c r="N49" s="115" t="s">
        <v>27</v>
      </c>
      <c r="O49" s="115" t="s">
        <v>1148</v>
      </c>
      <c r="P49" s="78"/>
    </row>
    <row r="50" spans="1:16" s="6" customFormat="1" ht="24.75" customHeight="1" x14ac:dyDescent="0.25">
      <c r="A50" s="143">
        <v>3</v>
      </c>
      <c r="B50" s="111" t="s">
        <v>2679</v>
      </c>
      <c r="C50" s="112" t="s">
        <v>31</v>
      </c>
      <c r="D50" s="121" t="s">
        <v>2681</v>
      </c>
      <c r="E50" s="145">
        <v>42522</v>
      </c>
      <c r="F50" s="145">
        <v>42674</v>
      </c>
      <c r="G50" s="160">
        <f t="shared" si="2"/>
        <v>5.0666666666666664</v>
      </c>
      <c r="H50" s="119" t="s">
        <v>2700</v>
      </c>
      <c r="I50" s="113" t="s">
        <v>453</v>
      </c>
      <c r="J50" s="113" t="s">
        <v>963</v>
      </c>
      <c r="K50" s="116">
        <v>755196975</v>
      </c>
      <c r="L50" s="115" t="s">
        <v>1148</v>
      </c>
      <c r="M50" s="117"/>
      <c r="N50" s="115" t="s">
        <v>27</v>
      </c>
      <c r="O50" s="115" t="s">
        <v>1148</v>
      </c>
      <c r="P50" s="78"/>
    </row>
    <row r="51" spans="1:16" s="6" customFormat="1" ht="24.75" customHeight="1" outlineLevel="1" x14ac:dyDescent="0.25">
      <c r="A51" s="143">
        <v>4</v>
      </c>
      <c r="B51" s="111" t="s">
        <v>2679</v>
      </c>
      <c r="C51" s="112" t="s">
        <v>31</v>
      </c>
      <c r="D51" s="121" t="s">
        <v>2682</v>
      </c>
      <c r="E51" s="145">
        <v>42522</v>
      </c>
      <c r="F51" s="145">
        <v>42674</v>
      </c>
      <c r="G51" s="160">
        <f t="shared" ref="G51:G107" si="3">IF(AND(E51&lt;&gt;"",F51&lt;&gt;""),((F51-E51)/30),"")</f>
        <v>5.0666666666666664</v>
      </c>
      <c r="H51" s="114" t="s">
        <v>2700</v>
      </c>
      <c r="I51" s="113" t="s">
        <v>453</v>
      </c>
      <c r="J51" s="113" t="s">
        <v>963</v>
      </c>
      <c r="K51" s="116">
        <v>96283314</v>
      </c>
      <c r="L51" s="115" t="s">
        <v>1148</v>
      </c>
      <c r="M51" s="117"/>
      <c r="N51" s="115" t="s">
        <v>27</v>
      </c>
      <c r="O51" s="115" t="s">
        <v>1148</v>
      </c>
      <c r="P51" s="78"/>
    </row>
    <row r="52" spans="1:16" s="7" customFormat="1" ht="24.75" customHeight="1" outlineLevel="1" x14ac:dyDescent="0.25">
      <c r="A52" s="144">
        <v>5</v>
      </c>
      <c r="B52" s="111" t="s">
        <v>2679</v>
      </c>
      <c r="C52" s="112" t="s">
        <v>31</v>
      </c>
      <c r="D52" s="121" t="s">
        <v>2683</v>
      </c>
      <c r="E52" s="145">
        <v>42044</v>
      </c>
      <c r="F52" s="145">
        <v>42369</v>
      </c>
      <c r="G52" s="160">
        <f t="shared" si="3"/>
        <v>10.833333333333334</v>
      </c>
      <c r="H52" s="119" t="s">
        <v>2700</v>
      </c>
      <c r="I52" s="113" t="s">
        <v>453</v>
      </c>
      <c r="J52" s="113" t="s">
        <v>963</v>
      </c>
      <c r="K52" s="123">
        <v>373970825</v>
      </c>
      <c r="L52" s="115" t="s">
        <v>1148</v>
      </c>
      <c r="M52" s="117"/>
      <c r="N52" s="115" t="s">
        <v>27</v>
      </c>
      <c r="O52" s="115" t="s">
        <v>1148</v>
      </c>
      <c r="P52" s="79"/>
    </row>
    <row r="53" spans="1:16" s="7" customFormat="1" ht="24.75" customHeight="1" outlineLevel="1" x14ac:dyDescent="0.25">
      <c r="A53" s="144">
        <v>6</v>
      </c>
      <c r="B53" s="111" t="s">
        <v>2679</v>
      </c>
      <c r="C53" s="112" t="s">
        <v>31</v>
      </c>
      <c r="D53" s="121" t="s">
        <v>2684</v>
      </c>
      <c r="E53" s="145">
        <v>42041</v>
      </c>
      <c r="F53" s="145">
        <v>42369</v>
      </c>
      <c r="G53" s="160">
        <f t="shared" si="3"/>
        <v>10.933333333333334</v>
      </c>
      <c r="H53" s="119" t="s">
        <v>2700</v>
      </c>
      <c r="I53" s="113" t="s">
        <v>453</v>
      </c>
      <c r="J53" s="113" t="s">
        <v>963</v>
      </c>
      <c r="K53" s="123">
        <v>433167204</v>
      </c>
      <c r="L53" s="115" t="s">
        <v>1148</v>
      </c>
      <c r="M53" s="117"/>
      <c r="N53" s="115" t="s">
        <v>27</v>
      </c>
      <c r="O53" s="115" t="s">
        <v>1148</v>
      </c>
      <c r="P53" s="79"/>
    </row>
    <row r="54" spans="1:16" s="7" customFormat="1" ht="24.75" customHeight="1" outlineLevel="1" x14ac:dyDescent="0.25">
      <c r="A54" s="144">
        <v>7</v>
      </c>
      <c r="B54" s="111" t="s">
        <v>2679</v>
      </c>
      <c r="C54" s="112" t="s">
        <v>31</v>
      </c>
      <c r="D54" s="110" t="s">
        <v>2685</v>
      </c>
      <c r="E54" s="145">
        <v>41278</v>
      </c>
      <c r="F54" s="145">
        <v>41639</v>
      </c>
      <c r="G54" s="160">
        <f t="shared" si="3"/>
        <v>12.033333333333333</v>
      </c>
      <c r="H54" s="114" t="s">
        <v>2700</v>
      </c>
      <c r="I54" s="113" t="s">
        <v>453</v>
      </c>
      <c r="J54" s="113" t="s">
        <v>963</v>
      </c>
      <c r="K54" s="118" t="s">
        <v>2697</v>
      </c>
      <c r="L54" s="115" t="s">
        <v>1148</v>
      </c>
      <c r="M54" s="117"/>
      <c r="N54" s="115" t="s">
        <v>27</v>
      </c>
      <c r="O54" s="115" t="s">
        <v>1148</v>
      </c>
      <c r="P54" s="79"/>
    </row>
    <row r="55" spans="1:16" s="7" customFormat="1" ht="24.75" customHeight="1" outlineLevel="1" x14ac:dyDescent="0.25">
      <c r="A55" s="144">
        <v>8</v>
      </c>
      <c r="B55" s="111" t="s">
        <v>2679</v>
      </c>
      <c r="C55" s="112" t="s">
        <v>31</v>
      </c>
      <c r="D55" s="110" t="s">
        <v>2686</v>
      </c>
      <c r="E55" s="145">
        <v>41278</v>
      </c>
      <c r="F55" s="145">
        <v>41639</v>
      </c>
      <c r="G55" s="160">
        <f t="shared" si="3"/>
        <v>12.033333333333333</v>
      </c>
      <c r="H55" s="114" t="s">
        <v>2700</v>
      </c>
      <c r="I55" s="113" t="s">
        <v>453</v>
      </c>
      <c r="J55" s="113" t="s">
        <v>963</v>
      </c>
      <c r="K55" s="118" t="s">
        <v>2698</v>
      </c>
      <c r="L55" s="115" t="s">
        <v>1148</v>
      </c>
      <c r="M55" s="117"/>
      <c r="N55" s="115" t="s">
        <v>27</v>
      </c>
      <c r="O55" s="115" t="s">
        <v>1148</v>
      </c>
      <c r="P55" s="79"/>
    </row>
    <row r="56" spans="1:16" s="7" customFormat="1" ht="24.75" customHeight="1" outlineLevel="1" x14ac:dyDescent="0.25">
      <c r="A56" s="144">
        <v>9</v>
      </c>
      <c r="B56" s="111" t="s">
        <v>2679</v>
      </c>
      <c r="C56" s="112" t="s">
        <v>31</v>
      </c>
      <c r="D56" s="110" t="s">
        <v>2687</v>
      </c>
      <c r="E56" s="145">
        <v>40933</v>
      </c>
      <c r="F56" s="145">
        <v>41274</v>
      </c>
      <c r="G56" s="160">
        <f t="shared" si="3"/>
        <v>11.366666666666667</v>
      </c>
      <c r="H56" s="114" t="s">
        <v>2700</v>
      </c>
      <c r="I56" s="113" t="s">
        <v>453</v>
      </c>
      <c r="J56" s="113" t="s">
        <v>963</v>
      </c>
      <c r="K56" s="118" t="s">
        <v>2699</v>
      </c>
      <c r="L56" s="115" t="s">
        <v>1148</v>
      </c>
      <c r="M56" s="117"/>
      <c r="N56" s="115" t="s">
        <v>27</v>
      </c>
      <c r="O56" s="115" t="s">
        <v>1148</v>
      </c>
      <c r="P56" s="79"/>
    </row>
    <row r="57" spans="1:16" s="7" customFormat="1" ht="24.75" customHeight="1" outlineLevel="1" x14ac:dyDescent="0.25">
      <c r="A57" s="144">
        <v>10</v>
      </c>
      <c r="B57" s="64" t="s">
        <v>2679</v>
      </c>
      <c r="C57" s="65" t="s">
        <v>31</v>
      </c>
      <c r="D57" s="63" t="s">
        <v>2688</v>
      </c>
      <c r="E57" s="145">
        <v>40933</v>
      </c>
      <c r="F57" s="145">
        <v>41274</v>
      </c>
      <c r="G57" s="160">
        <f t="shared" si="3"/>
        <v>11.366666666666667</v>
      </c>
      <c r="H57" s="64" t="s">
        <v>2700</v>
      </c>
      <c r="I57" s="63" t="s">
        <v>453</v>
      </c>
      <c r="J57" s="63" t="s">
        <v>963</v>
      </c>
      <c r="K57" s="66">
        <v>66141307</v>
      </c>
      <c r="L57" s="65" t="s">
        <v>1148</v>
      </c>
      <c r="M57" s="67"/>
      <c r="N57" s="65" t="s">
        <v>27</v>
      </c>
      <c r="O57" s="65" t="s">
        <v>1148</v>
      </c>
      <c r="P57" s="79"/>
    </row>
    <row r="58" spans="1:16" s="7" customFormat="1" ht="24.75" customHeight="1" outlineLevel="1" x14ac:dyDescent="0.25">
      <c r="A58" s="144">
        <v>11</v>
      </c>
      <c r="B58" s="64" t="s">
        <v>2679</v>
      </c>
      <c r="C58" s="65" t="s">
        <v>31</v>
      </c>
      <c r="D58" s="63" t="s">
        <v>2689</v>
      </c>
      <c r="E58" s="145">
        <v>40560</v>
      </c>
      <c r="F58" s="145">
        <v>40908</v>
      </c>
      <c r="G58" s="160">
        <f t="shared" si="3"/>
        <v>11.6</v>
      </c>
      <c r="H58" s="64" t="s">
        <v>2700</v>
      </c>
      <c r="I58" s="63" t="s">
        <v>453</v>
      </c>
      <c r="J58" s="63" t="s">
        <v>963</v>
      </c>
      <c r="K58" s="66">
        <v>212257581</v>
      </c>
      <c r="L58" s="65" t="s">
        <v>1148</v>
      </c>
      <c r="M58" s="67"/>
      <c r="N58" s="65" t="s">
        <v>27</v>
      </c>
      <c r="O58" s="65" t="s">
        <v>1148</v>
      </c>
      <c r="P58" s="79"/>
    </row>
    <row r="59" spans="1:16" s="7" customFormat="1" ht="24.75" customHeight="1" outlineLevel="1" x14ac:dyDescent="0.25">
      <c r="A59" s="144">
        <v>12</v>
      </c>
      <c r="B59" s="64" t="s">
        <v>2679</v>
      </c>
      <c r="C59" s="65" t="s">
        <v>31</v>
      </c>
      <c r="D59" s="63" t="s">
        <v>2690</v>
      </c>
      <c r="E59" s="145">
        <v>40560</v>
      </c>
      <c r="F59" s="145">
        <v>40908</v>
      </c>
      <c r="G59" s="160">
        <f t="shared" si="3"/>
        <v>11.6</v>
      </c>
      <c r="H59" s="64" t="s">
        <v>2700</v>
      </c>
      <c r="I59" s="63" t="s">
        <v>453</v>
      </c>
      <c r="J59" s="63" t="s">
        <v>963</v>
      </c>
      <c r="K59" s="66">
        <v>86377303</v>
      </c>
      <c r="L59" s="65" t="s">
        <v>1148</v>
      </c>
      <c r="M59" s="67"/>
      <c r="N59" s="65" t="s">
        <v>27</v>
      </c>
      <c r="O59" s="65" t="s">
        <v>1148</v>
      </c>
      <c r="P59" s="79"/>
    </row>
    <row r="60" spans="1:16" s="7" customFormat="1" ht="24.75" customHeight="1" outlineLevel="1" x14ac:dyDescent="0.25">
      <c r="A60" s="144">
        <v>13</v>
      </c>
      <c r="B60" s="64" t="s">
        <v>2679</v>
      </c>
      <c r="C60" s="65" t="s">
        <v>31</v>
      </c>
      <c r="D60" s="63" t="s">
        <v>2691</v>
      </c>
      <c r="E60" s="145">
        <v>40206</v>
      </c>
      <c r="F60" s="145">
        <v>40543</v>
      </c>
      <c r="G60" s="160">
        <f t="shared" si="3"/>
        <v>11.233333333333333</v>
      </c>
      <c r="H60" s="64" t="s">
        <v>2700</v>
      </c>
      <c r="I60" s="63" t="s">
        <v>453</v>
      </c>
      <c r="J60" s="63" t="s">
        <v>963</v>
      </c>
      <c r="K60" s="66">
        <v>193588957</v>
      </c>
      <c r="L60" s="65" t="s">
        <v>1148</v>
      </c>
      <c r="M60" s="67"/>
      <c r="N60" s="65" t="s">
        <v>27</v>
      </c>
      <c r="O60" s="65" t="s">
        <v>1148</v>
      </c>
      <c r="P60" s="79"/>
    </row>
    <row r="61" spans="1:16" s="7" customFormat="1" ht="24.75" customHeight="1" outlineLevel="1" x14ac:dyDescent="0.25">
      <c r="A61" s="144">
        <v>14</v>
      </c>
      <c r="B61" s="64" t="s">
        <v>2679</v>
      </c>
      <c r="C61" s="65" t="s">
        <v>31</v>
      </c>
      <c r="D61" s="63" t="s">
        <v>2692</v>
      </c>
      <c r="E61" s="145">
        <v>40179</v>
      </c>
      <c r="F61" s="145">
        <v>40543</v>
      </c>
      <c r="G61" s="160">
        <f t="shared" si="3"/>
        <v>12.133333333333333</v>
      </c>
      <c r="H61" s="64" t="s">
        <v>2700</v>
      </c>
      <c r="I61" s="63" t="s">
        <v>453</v>
      </c>
      <c r="J61" s="63" t="s">
        <v>963</v>
      </c>
      <c r="K61" s="66">
        <v>540105694</v>
      </c>
      <c r="L61" s="65" t="s">
        <v>1148</v>
      </c>
      <c r="M61" s="67"/>
      <c r="N61" s="65" t="s">
        <v>27</v>
      </c>
      <c r="O61" s="65" t="s">
        <v>1148</v>
      </c>
      <c r="P61" s="79"/>
    </row>
    <row r="62" spans="1:16" s="7" customFormat="1" ht="24.75" customHeight="1" outlineLevel="1" x14ac:dyDescent="0.25">
      <c r="A62" s="144">
        <v>15</v>
      </c>
      <c r="B62" s="64" t="s">
        <v>2679</v>
      </c>
      <c r="C62" s="65" t="s">
        <v>31</v>
      </c>
      <c r="D62" s="63" t="s">
        <v>2693</v>
      </c>
      <c r="E62" s="145">
        <v>39840</v>
      </c>
      <c r="F62" s="145">
        <v>40178</v>
      </c>
      <c r="G62" s="160">
        <f t="shared" si="3"/>
        <v>11.266666666666667</v>
      </c>
      <c r="H62" s="64" t="s">
        <v>2700</v>
      </c>
      <c r="I62" s="63" t="s">
        <v>453</v>
      </c>
      <c r="J62" s="63" t="s">
        <v>963</v>
      </c>
      <c r="K62" s="66">
        <v>81484407</v>
      </c>
      <c r="L62" s="65" t="s">
        <v>1148</v>
      </c>
      <c r="M62" s="67"/>
      <c r="N62" s="65" t="s">
        <v>27</v>
      </c>
      <c r="O62" s="65" t="s">
        <v>1148</v>
      </c>
      <c r="P62" s="79"/>
    </row>
    <row r="63" spans="1:16" s="7" customFormat="1" ht="24.75" customHeight="1" outlineLevel="1" x14ac:dyDescent="0.25">
      <c r="A63" s="144">
        <v>16</v>
      </c>
      <c r="B63" s="64" t="s">
        <v>2679</v>
      </c>
      <c r="C63" s="65" t="s">
        <v>31</v>
      </c>
      <c r="D63" s="63" t="s">
        <v>2694</v>
      </c>
      <c r="E63" s="145">
        <v>39909</v>
      </c>
      <c r="F63" s="145">
        <v>39969</v>
      </c>
      <c r="G63" s="160">
        <f t="shared" si="3"/>
        <v>2</v>
      </c>
      <c r="H63" s="64" t="s">
        <v>2700</v>
      </c>
      <c r="I63" s="63" t="s">
        <v>453</v>
      </c>
      <c r="J63" s="63" t="s">
        <v>963</v>
      </c>
      <c r="K63" s="66">
        <v>27135000</v>
      </c>
      <c r="L63" s="65" t="s">
        <v>1148</v>
      </c>
      <c r="M63" s="67"/>
      <c r="N63" s="65" t="s">
        <v>27</v>
      </c>
      <c r="O63" s="65" t="s">
        <v>1148</v>
      </c>
      <c r="P63" s="79"/>
    </row>
    <row r="64" spans="1:16" s="7" customFormat="1" ht="24.75" customHeight="1" outlineLevel="1" x14ac:dyDescent="0.25">
      <c r="A64" s="144">
        <v>17</v>
      </c>
      <c r="B64" s="64" t="s">
        <v>2679</v>
      </c>
      <c r="C64" s="65" t="s">
        <v>31</v>
      </c>
      <c r="D64" s="63" t="s">
        <v>2695</v>
      </c>
      <c r="E64" s="145">
        <v>39472</v>
      </c>
      <c r="F64" s="145">
        <v>39813</v>
      </c>
      <c r="G64" s="160">
        <f t="shared" si="3"/>
        <v>11.366666666666667</v>
      </c>
      <c r="H64" s="64" t="s">
        <v>2700</v>
      </c>
      <c r="I64" s="63" t="s">
        <v>453</v>
      </c>
      <c r="J64" s="63" t="s">
        <v>963</v>
      </c>
      <c r="K64" s="66">
        <v>67075961</v>
      </c>
      <c r="L64" s="65" t="s">
        <v>1148</v>
      </c>
      <c r="M64" s="67"/>
      <c r="N64" s="65" t="s">
        <v>27</v>
      </c>
      <c r="O64" s="65" t="s">
        <v>1148</v>
      </c>
      <c r="P64" s="79"/>
    </row>
    <row r="65" spans="1:16" s="7" customFormat="1" ht="24.75" customHeight="1" outlineLevel="1" x14ac:dyDescent="0.25">
      <c r="A65" s="144">
        <v>18</v>
      </c>
      <c r="B65" s="64" t="s">
        <v>2679</v>
      </c>
      <c r="C65" s="65" t="s">
        <v>31</v>
      </c>
      <c r="D65" s="63" t="s">
        <v>2696</v>
      </c>
      <c r="E65" s="145">
        <v>39508</v>
      </c>
      <c r="F65" s="145">
        <v>39813</v>
      </c>
      <c r="G65" s="160">
        <f t="shared" si="3"/>
        <v>10.166666666666666</v>
      </c>
      <c r="H65" s="64" t="s">
        <v>2700</v>
      </c>
      <c r="I65" s="63" t="s">
        <v>453</v>
      </c>
      <c r="J65" s="63" t="s">
        <v>963</v>
      </c>
      <c r="K65" s="66">
        <v>69571707</v>
      </c>
      <c r="L65" s="65" t="s">
        <v>1148</v>
      </c>
      <c r="M65" s="67"/>
      <c r="N65" s="65"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2701</v>
      </c>
      <c r="E114" s="145">
        <v>43885</v>
      </c>
      <c r="F114" s="145">
        <v>44196</v>
      </c>
      <c r="G114" s="160">
        <f>IF(AND(E114&lt;&gt;"",F114&lt;&gt;""),((F114-E114)/30),"")</f>
        <v>10.366666666666667</v>
      </c>
      <c r="H114" s="122" t="s">
        <v>2708</v>
      </c>
      <c r="I114" s="121" t="s">
        <v>220</v>
      </c>
      <c r="J114" s="121" t="s">
        <v>487</v>
      </c>
      <c r="K114" s="123">
        <v>4111397828</v>
      </c>
      <c r="L114" s="100">
        <f>+IF(AND(K114&gt;0,O114="Ejecución"),(K114/877802)*Tabla28[[#This Row],[% participación]],IF(AND(K114&gt;0,O114&lt;&gt;"Ejecución"),"-",""))</f>
        <v>4683.7416957354844</v>
      </c>
      <c r="M114" s="124" t="s">
        <v>1148</v>
      </c>
      <c r="N114" s="173">
        <f>+IF(M118="No",1,IF(M118="Si","Ingrese %",""))</f>
        <v>1</v>
      </c>
      <c r="O114" s="162" t="s">
        <v>1150</v>
      </c>
      <c r="P114" s="78"/>
    </row>
    <row r="115" spans="1:16" s="6" customFormat="1" ht="24.75" customHeight="1" x14ac:dyDescent="0.25">
      <c r="A115" s="143">
        <v>2</v>
      </c>
      <c r="B115" s="161" t="s">
        <v>2665</v>
      </c>
      <c r="C115" s="163" t="s">
        <v>31</v>
      </c>
      <c r="D115" s="63" t="s">
        <v>2702</v>
      </c>
      <c r="E115" s="145">
        <v>43885</v>
      </c>
      <c r="F115" s="145">
        <v>44196</v>
      </c>
      <c r="G115" s="160">
        <f t="shared" ref="G115:G116" si="4">IF(AND(E115&lt;&gt;"",F115&lt;&gt;""),((F115-E115)/30),"")</f>
        <v>10.366666666666667</v>
      </c>
      <c r="H115" s="64" t="s">
        <v>2708</v>
      </c>
      <c r="I115" s="63" t="s">
        <v>220</v>
      </c>
      <c r="J115" s="63" t="s">
        <v>487</v>
      </c>
      <c r="K115" s="68">
        <v>3291742447</v>
      </c>
      <c r="L115" s="100">
        <f>+IF(AND(K115&gt;0,O115="Ejecución"),(K115/877802)*Tabla28[[#This Row],[% participación]],IF(AND(K115&gt;0,O115&lt;&gt;"Ejecución"),"-",""))</f>
        <v>3749.9828514858705</v>
      </c>
      <c r="M115" s="65" t="s">
        <v>1148</v>
      </c>
      <c r="N115" s="173">
        <f>+IF(M118="No",1,IF(M118="Si","Ingrese %",""))</f>
        <v>1</v>
      </c>
      <c r="O115" s="162" t="s">
        <v>1150</v>
      </c>
      <c r="P115" s="78"/>
    </row>
    <row r="116" spans="1:16" s="6" customFormat="1" ht="24.75" customHeight="1" x14ac:dyDescent="0.25">
      <c r="A116" s="143">
        <v>3</v>
      </c>
      <c r="B116" s="161" t="s">
        <v>2665</v>
      </c>
      <c r="C116" s="163" t="s">
        <v>31</v>
      </c>
      <c r="D116" s="63" t="s">
        <v>2703</v>
      </c>
      <c r="E116" s="145">
        <v>43885</v>
      </c>
      <c r="F116" s="145">
        <v>44196</v>
      </c>
      <c r="G116" s="160">
        <f t="shared" si="4"/>
        <v>10.366666666666667</v>
      </c>
      <c r="H116" s="64" t="s">
        <v>2708</v>
      </c>
      <c r="I116" s="63" t="s">
        <v>220</v>
      </c>
      <c r="J116" s="63" t="s">
        <v>487</v>
      </c>
      <c r="K116" s="68">
        <v>3775482883</v>
      </c>
      <c r="L116" s="100">
        <f>+IF(AND(K116&gt;0,O116="Ejecución"),(K116/877802)*Tabla28[[#This Row],[% participación]],IF(AND(K116&gt;0,O116&lt;&gt;"Ejecución"),"-",""))</f>
        <v>4301.0643436674782</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2704</v>
      </c>
      <c r="E117" s="145">
        <v>43914</v>
      </c>
      <c r="F117" s="145">
        <v>44196</v>
      </c>
      <c r="G117" s="160">
        <f t="shared" ref="G117:G159" si="5">IF(AND(E117&lt;&gt;"",F117&lt;&gt;""),((F117-E117)/30),"")</f>
        <v>9.4</v>
      </c>
      <c r="H117" s="64" t="s">
        <v>2709</v>
      </c>
      <c r="I117" s="63" t="s">
        <v>220</v>
      </c>
      <c r="J117" s="63" t="s">
        <v>487</v>
      </c>
      <c r="K117" s="68">
        <v>3242455840</v>
      </c>
      <c r="L117" s="100">
        <f>+IF(AND(K117&gt;0,O117="Ejecución"),(K117/877802)*Tabla28[[#This Row],[% participación]],IF(AND(K117&gt;0,O117&lt;&gt;"Ejecución"),"-",""))</f>
        <v>3693.8351017655464</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63" t="s">
        <v>2705</v>
      </c>
      <c r="E118" s="145">
        <v>43885</v>
      </c>
      <c r="F118" s="145">
        <v>44196</v>
      </c>
      <c r="G118" s="160">
        <f t="shared" si="5"/>
        <v>10.366666666666667</v>
      </c>
      <c r="H118" s="64" t="s">
        <v>2709</v>
      </c>
      <c r="I118" s="63" t="s">
        <v>220</v>
      </c>
      <c r="J118" s="63" t="s">
        <v>497</v>
      </c>
      <c r="K118" s="68">
        <v>1967449515</v>
      </c>
      <c r="L118" s="100">
        <f>+IF(AND(K118&gt;0,O118="Ejecución"),(K118/877802)*Tabla28[[#This Row],[% participación]],IF(AND(K118&gt;0,O118&lt;&gt;"Ejecución"),"-",""))</f>
        <v>2241.3363321113416</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2706</v>
      </c>
      <c r="E119" s="145">
        <v>43885</v>
      </c>
      <c r="F119" s="145">
        <v>44196</v>
      </c>
      <c r="G119" s="160">
        <f t="shared" si="5"/>
        <v>10.366666666666667</v>
      </c>
      <c r="H119" s="64" t="s">
        <v>2709</v>
      </c>
      <c r="I119" s="63" t="s">
        <v>220</v>
      </c>
      <c r="J119" s="63" t="s">
        <v>497</v>
      </c>
      <c r="K119" s="68">
        <v>2147344489</v>
      </c>
      <c r="L119" s="100">
        <f>+IF(AND(K119&gt;0,O119="Ejecución"),(K119/877802)*Tabla28[[#This Row],[% participación]],IF(AND(K119&gt;0,O119&lt;&gt;"Ejecución"),"-",""))</f>
        <v>2446.2743181264113</v>
      </c>
      <c r="M119" s="65" t="s">
        <v>1148</v>
      </c>
      <c r="N119" s="173">
        <f t="shared" si="6"/>
        <v>1</v>
      </c>
      <c r="O119" s="162" t="s">
        <v>1150</v>
      </c>
      <c r="P119" s="79"/>
    </row>
    <row r="120" spans="1:16" s="7" customFormat="1" ht="24.75" customHeight="1" outlineLevel="1" x14ac:dyDescent="0.25">
      <c r="A120" s="144">
        <v>7</v>
      </c>
      <c r="B120" s="161" t="s">
        <v>2665</v>
      </c>
      <c r="C120" s="163" t="s">
        <v>31</v>
      </c>
      <c r="D120" s="63" t="s">
        <v>2707</v>
      </c>
      <c r="E120" s="145">
        <v>43885</v>
      </c>
      <c r="F120" s="145">
        <v>44196</v>
      </c>
      <c r="G120" s="160">
        <f t="shared" si="5"/>
        <v>10.366666666666667</v>
      </c>
      <c r="H120" s="64" t="s">
        <v>2710</v>
      </c>
      <c r="I120" s="63" t="s">
        <v>208</v>
      </c>
      <c r="J120" s="63" t="s">
        <v>222</v>
      </c>
      <c r="K120" s="68">
        <v>2507491229</v>
      </c>
      <c r="L120" s="100">
        <f>+IF(AND(K120&gt;0,O120="Ejecución"),(K120/877802)*Tabla28[[#This Row],[% participación]],IF(AND(K120&gt;0,O120&lt;&gt;"Ejecución"),"-",""))</f>
        <v>2856.5567508390277</v>
      </c>
      <c r="M120" s="65" t="s">
        <v>1148</v>
      </c>
      <c r="N120" s="173">
        <f t="shared" si="6"/>
        <v>1</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0.08</v>
      </c>
      <c r="G179" s="165">
        <f>IF(F179&gt;0,SUM(E179+F179),"")</f>
        <v>0.1</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0.1</v>
      </c>
      <c r="D185" s="91" t="s">
        <v>2628</v>
      </c>
      <c r="E185" s="94">
        <f>+(C185*SUM(K20:K35))</f>
        <v>308588260.60000002</v>
      </c>
      <c r="F185" s="92"/>
      <c r="G185" s="93"/>
      <c r="H185" s="88"/>
      <c r="I185" s="90" t="s">
        <v>2627</v>
      </c>
      <c r="J185" s="166">
        <f>+SUM(M179:M183)</f>
        <v>0.05</v>
      </c>
      <c r="K185" s="202" t="s">
        <v>2628</v>
      </c>
      <c r="L185" s="202"/>
      <c r="M185" s="94">
        <f>+J185*(SUM(K20:K35))</f>
        <v>154294130.30000001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41831</v>
      </c>
      <c r="D193" s="5"/>
      <c r="E193" s="126">
        <v>1522</v>
      </c>
      <c r="F193" s="5"/>
      <c r="G193" s="5"/>
      <c r="H193" s="147" t="s">
        <v>2711</v>
      </c>
      <c r="J193" s="5"/>
      <c r="K193" s="127">
        <v>39472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2712</v>
      </c>
      <c r="J211" s="27" t="s">
        <v>2622</v>
      </c>
      <c r="K211" s="148" t="s">
        <v>2714</v>
      </c>
      <c r="L211" s="21"/>
      <c r="M211" s="21"/>
      <c r="N211" s="21"/>
      <c r="O211" s="8"/>
    </row>
    <row r="212" spans="1:15" x14ac:dyDescent="0.25">
      <c r="A212" s="9"/>
      <c r="B212" s="27" t="s">
        <v>2619</v>
      </c>
      <c r="C212" s="147" t="s">
        <v>2716</v>
      </c>
      <c r="D212" s="21"/>
      <c r="G212" s="27" t="s">
        <v>2621</v>
      </c>
      <c r="H212" s="148" t="s">
        <v>2713</v>
      </c>
      <c r="J212" s="27" t="s">
        <v>2623</v>
      </c>
      <c r="K212" s="147"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4fb10211-09fb-4e80-9f0b-184718d5d98c"/>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2020-12-30T01:46:00Z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