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Desktop\MANIFESTACION 2021-23-1000079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<sst xmlns="http://schemas.openxmlformats.org/spreadsheetml/2006/main" count="3131" uniqueCount="2704">
  <si>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</si>
  <si>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</si>
  <si>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</si>
  <si>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</si>
  <si>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</si>
  <si>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</si>
  <si>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</si>
  <si>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</si>
  <si>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</si>
  <si>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</si>
  <si>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</si>
  <si>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</si>
  <si>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</si>
  <si>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</si>
  <si>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</si>
  <si>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</si>
  <si>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</si>
  <si>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</si>
  <si>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</si>
  <si>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</si>
  <si>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</si>
  <si>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</si>
  <si>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</si>
  <si>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</si>
  <si>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</si>
  <si>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</si>
  <si>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</si>
  <si>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</si>
  <si>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</si>
  <si>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</si>
  <si>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</si>
  <si>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</si>
  <si>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</si>
  <si>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</si>
  <si>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</si>
  <si>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</si>
  <si>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</si>
  <si>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</si>
  <si>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</si>
  <si>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</si>
  <si>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</si>
  <si>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</si>
  <si>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</si>
  <si>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</si>
  <si>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</si>
  <si>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</si>
  <si>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</si>
  <si>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</si>
  <si>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</si>
  <si>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</si>
  <si>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</si>
  <si>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</si>
  <si>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</si>
  <si>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</si>
  <si>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</si>
  <si>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</si>
  <si>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</si>
  <si>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</si>
  <si>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</si>
  <si>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</si>
  <si>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</si>
  <si>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</si>
  <si>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</si>
  <si>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</si>
  <si>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</si>
  <si>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</si>
  <si>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</si>
  <si>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</si>
  <si>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</si>
  <si>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</si>
  <si>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</si>
  <si>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</si>
  <si>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</si>
  <si>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</si>
  <si>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</si>
  <si>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</si>
  <si>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</si>
  <si>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</si>
  <si>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</si>
  <si>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</si>
  <si>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</si>
  <si>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</si>
  <si>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</si>
  <si>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</si>
  <si>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</si>
  <si>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</si>
  <si>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</si>
  <si>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</si>
  <si>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</si>
  <si>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</si>
  <si>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</si>
  <si>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</si>
  <si>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</si>
  <si>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</si>
  <si>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</si>
  <si>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</si>
  <si>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</si>
  <si>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</si>
  <si>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</si>
  <si>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</si>
  <si>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</si>
  <si>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</si>
  <si>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</si>
  <si>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</si>
  <si>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</si>
  <si>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</si>
  <si>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</si>
  <si>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</si>
  <si>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</si>
  <si>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</si>
  <si>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</si>
  <si>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</si>
  <si>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</si>
  <si>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</si>
  <si>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</si>
  <si>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</si>
  <si>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</si>
  <si>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</si>
  <si>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</si>
  <si>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</si>
  <si>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</si>
  <si>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</si>
  <si>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</si>
  <si>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</si>
  <si>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</si>
  <si>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</si>
  <si>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</si>
  <si>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</si>
  <si>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</si>
  <si>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</si>
  <si>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</si>
  <si>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</si>
  <si>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</si>
  <si>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</si>
  <si>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</si>
  <si>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</si>
  <si>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</si>
  <si>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</si>
  <si>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</si>
  <si>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</si>
  <si>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</si>
  <si>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</si>
  <si>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</si>
  <si>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</si>
  <si>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</si>
  <si>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</si>
  <si>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</si>
  <si>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</si>
  <si>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</si>
  <si>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</si>
  <si>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</si>
  <si>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</si>
  <si>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</si>
  <si>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</si>
  <si>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</si>
  <si>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</si>
  <si>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</si>
  <si>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</si>
  <si>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</si>
  <si>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</si>
  <si>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</si>
  <si>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</si>
  <si>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</si>
  <si>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</si>
  <si>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</si>
  <si>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</si>
  <si>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</si>
  <si>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</si>
  <si>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</si>
  <si>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</si>
  <si>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</si>
  <si>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</si>
  <si>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</si>
  <si>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</si>
  <si>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</si>
  <si>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</si>
  <si>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</si>
  <si>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</si>
  <si>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</si>
  <si>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</si>
  <si>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</si>
  <si>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</si>
  <si>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</si>
  <si>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</si>
  <si>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</si>
  <si>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</si>
  <si>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</si>
  <si>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</si>
  <si>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</si>
  <si>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</si>
  <si>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</si>
  <si>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</si>
  <si>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</si>
  <si>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</si>
  <si>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</si>
  <si>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</si>
  <si>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</si>
  <si>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</si>
  <si>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</si>
  <si>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</si>
  <si>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</si>
  <si>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</si>
  <si>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</si>
  <si>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</si>
  <si>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</si>
  <si>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</si>
  <si>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</si>
  <si>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</si>
  <si>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</si>
  <si>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</si>
  <si>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</si>
  <si>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</si>
  <si>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</si>
  <si>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</si>
  <si>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</si>
  <si>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</si>
  <si>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</si>
  <si>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</si>
  <si>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</si>
  <si>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</si>
  <si>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</si>
  <si>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</si>
  <si>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</si>
  <si>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</si>
  <si>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</si>
  <si>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</si>
  <si>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</si>
  <si>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</si>
  <si>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</si>
  <si>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</si>
  <si>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</si>
  <si>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</si>
  <si>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</si>
  <si>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</si>
  <si>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</si>
  <si>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</si>
  <si>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</si>
  <si>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</si>
  <si>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</si>
  <si>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</si>
  <si>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</si>
  <si>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</si>
  <si>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</si>
  <si>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</si>
  <si>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</si>
  <si>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</si>
  <si>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</si>
  <si>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</si>
  <si>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</si>
  <si>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</si>
  <si>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</si>
  <si>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</si>
  <si>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</si>
  <si>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</si>
  <si>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</si>
  <si>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</si>
  <si>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</si>
  <si>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</si>
  <si>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</si>
  <si>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</si>
  <si>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</si>
  <si>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</si>
  <si>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</si>
  <si>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</si>
  <si>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</si>
  <si>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</si>
  <si>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</si>
  <si>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</si>
  <si>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</si>
  <si>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</si>
  <si>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</si>
  <si>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</si>
  <si>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</si>
  <si>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</si>
  <si>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</si>
  <si>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</si>
  <si>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</si>
  <si>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</si>
  <si>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</si>
  <si>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</si>
  <si>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</si>
  <si>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</si>
  <si>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</si>
  <si>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</si>
  <si>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</si>
  <si>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</si>
  <si>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</si>
  <si>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</si>
  <si>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</si>
  <si>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</si>
  <si>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</si>
  <si>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</si>
  <si>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</si>
  <si>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</si>
  <si>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</si>
  <si>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</si>
  <si>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</si>
  <si>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</si>
  <si>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</si>
  <si>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</si>
  <si>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</si>
  <si>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</si>
  <si>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</si>
  <si>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</si>
  <si>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</si>
  <si>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</si>
  <si>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</si>
  <si>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</si>
  <si>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</si>
  <si>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</si>
  <si>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</si>
  <si>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</si>
  <si>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</si>
  <si>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</si>
  <si>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</si>
  <si>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</si>
  <si>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</si>
  <si>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</si>
  <si>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</si>
  <si>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</si>
  <si>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</si>
  <si>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</si>
  <si>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</si>
  <si>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</si>
  <si>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</si>
  <si>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</si>
  <si>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</si>
  <si>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</si>
  <si>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</si>
  <si>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</si>
  <si>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</si>
  <si>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</si>
  <si>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</si>
  <si>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</si>
  <si>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</si>
  <si>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</si>
  <si>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</si>
  <si>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</si>
  <si>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</si>
  <si>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</si>
  <si>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</si>
  <si>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</si>
  <si>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</si>
  <si>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</si>
  <si>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</si>
  <si>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</si>
  <si>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</si>
  <si>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</si>
  <si>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</si>
  <si>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</si>
  <si>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</si>
  <si>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</si>
  <si>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</si>
  <si>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</si>
  <si>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</si>
  <si>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</si>
  <si>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</si>
  <si>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</si>
  <si>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</si>
  <si>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</si>
  <si>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</si>
  <si>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</si>
  <si>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</si>
  <si>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</si>
  <si>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</si>
  <si>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</si>
  <si>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</si>
  <si>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</si>
  <si>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</si>
  <si>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</si>
  <si>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</si>
  <si>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</si>
  <si>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</si>
  <si>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</si>
  <si>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</si>
  <si>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</si>
  <si>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</si>
  <si>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</si>
  <si>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</si>
  <si>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</si>
  <si>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</si>
  <si>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</si>
  <si>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</si>
  <si>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</si>
  <si>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</si>
  <si>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</si>
  <si>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</si>
  <si>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</si>
  <si>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</si>
  <si>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</si>
  <si>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</si>
  <si>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</si>
  <si>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</si>
  <si>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</si>
  <si>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</si>
  <si>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</si>
  <si>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</si>
  <si>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</si>
  <si>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</si>
  <si>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</si>
  <si>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</si>
  <si>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</si>
  <si>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</si>
  <si>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</si>
  <si>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</si>
  <si>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</si>
  <si>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</si>
  <si>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</si>
  <si>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</si>
  <si>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</si>
  <si>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</si>
  <si>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</si>
  <si>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</si>
  <si>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</si>
  <si>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</si>
  <si>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</si>
  <si>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</si>
  <si>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</si>
  <si>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</si>
  <si>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</si>
  <si>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</si>
  <si>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</si>
  <si>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</si>
  <si>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</si>
  <si>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</si>
  <si>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</si>
  <si>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</si>
  <si>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</si>
  <si>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</si>
  <si>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</si>
  <si>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</si>
  <si>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</si>
  <si>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</si>
  <si>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</si>
  <si>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</si>
  <si>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</si>
  <si>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</si>
  <si>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</si>
  <si>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</si>
  <si>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</si>
  <si>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</si>
  <si>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</si>
  <si>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</si>
  <si>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</si>
  <si>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</si>
  <si>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</si>
  <si>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</si>
  <si>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</si>
  <si>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</si>
  <si>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</si>
  <si>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</si>
  <si>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</si>
  <si>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</si>
  <si>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</si>
  <si>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</si>
  <si>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</si>
  <si>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</si>
  <si>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</si>
  <si>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</si>
  <si>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</si>
  <si>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</si>
  <si>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</si>
  <si>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</si>
  <si>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</si>
  <si>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</si>
  <si>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</si>
  <si>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</si>
  <si>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</si>
  <si>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</si>
  <si>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</si>
  <si>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</si>
  <si>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</si>
  <si>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</si>
  <si>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</si>
  <si>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</si>
  <si>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</si>
  <si>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</si>
  <si>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</si>
  <si>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</si>
  <si>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</si>
  <si>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</si>
  <si>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</si>
  <si>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</si>
  <si>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</si>
  <si>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</si>
  <si>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</si>
  <si>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</si>
  <si>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</si>
  <si>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</si>
  <si>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</si>
  <si>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</si>
  <si>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</si>
  <si>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</si>
  <si>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</si>
  <si>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</si>
  <si>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</si>
  <si>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</si>
  <si>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</si>
  <si>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</si>
  <si>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</si>
  <si>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</si>
  <si>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</si>
  <si>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</si>
  <si>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</si>
  <si>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</si>
  <si>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</si>
  <si>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</si>
  <si>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</si>
  <si>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</si>
  <si>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</si>
  <si>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</si>
  <si>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</si>
  <si>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</si>
  <si>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</si>
  <si>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</si>
  <si>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</si>
  <si>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</si>
  <si>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</si>
  <si>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</si>
  <si>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</si>
  <si>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</si>
  <si>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</si>
  <si>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</si>
  <si>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</si>
  <si>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</si>
  <si>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</si>
  <si>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</si>
  <si>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</si>
  <si>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</si>
  <si>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</si>
  <si>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</si>
  <si>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</si>
  <si>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</si>
  <si>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</si>
  <si>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</si>
  <si>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</si>
  <si>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</si>
  <si>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</si>
  <si>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</si>
  <si>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</si>
  <si>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</si>
  <si>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</si>
  <si>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</si>
  <si>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</si>
  <si>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</si>
  <si>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</si>
  <si>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</si>
  <si>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</si>
  <si>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</si>
  <si>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</si>
  <si>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</si>
  <si>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</si>
  <si>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</si>
  <si>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</si>
  <si>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</si>
  <si>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</si>
  <si>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</si>
  <si>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</si>
  <si>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</si>
  <si>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</si>
  <si>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</si>
  <si>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</si>
  <si>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</si>
  <si>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</si>
  <si>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</si>
  <si>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</si>
  <si>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</si>
  <si>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</si>
  <si>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</si>
  <si>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</si>
  <si>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</si>
  <si>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</si>
  <si>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</si>
  <si>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</si>
  <si>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</si>
  <si>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</si>
  <si>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</si>
  <si>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</si>
  <si>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</si>
  <si>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</si>
  <si>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</si>
  <si>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</si>
  <si>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</si>
  <si>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</si>
  <si>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</si>
  <si>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</si>
  <si>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</si>
  <si>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</si>
  <si>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</si>
  <si>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</si>
  <si>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</si>
  <si>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</si>
  <si>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</si>
  <si>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</si>
  <si>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</si>
  <si>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</si>
  <si>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</si>
  <si>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</si>
  <si>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</si>
  <si>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</si>
  <si>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</si>
  <si>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</si>
  <si>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</si>
  <si>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</si>
  <si>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</si>
  <si>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</si>
  <si>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</si>
  <si>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</si>
  <si>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</si>
  <si>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</si>
  <si>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</si>
  <si>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</si>
  <si>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</si>
  <si>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</si>
  <si>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</si>
  <si>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</si>
  <si>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</si>
  <si>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</si>
  <si>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</si>
  <si>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</si>
  <si>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</si>
  <si>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</si>
  <si>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</si>
  <si>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</si>
  <si>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</si>
  <si>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</si>
  <si>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</si>
  <si>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</si>
  <si>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</si>
  <si>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</si>
  <si>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</si>
  <si>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</si>
  <si>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</si>
  <si>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</si>
  <si>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</si>
  <si>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</si>
  <si>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</si>
  <si>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</si>
  <si>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</si>
  <si>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</si>
  <si>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</si>
  <si>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</si>
  <si>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</si>
  <si>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</si>
  <si>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</si>
  <si>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</si>
  <si>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</si>
  <si>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</si>
  <si>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</si>
  <si>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</si>
  <si>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</si>
  <si>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</si>
  <si>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</si>
  <si>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</si>
  <si>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</si>
  <si>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</si>
  <si>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</si>
  <si>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</si>
  <si>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</si>
  <si>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</si>
  <si>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</si>
  <si>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</si>
  <si>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</si>
  <si>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</si>
  <si>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</si>
  <si>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</si>
  <si>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</si>
  <si>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</si>
  <si>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</si>
  <si>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</si>
  <si>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</si>
  <si>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</si>
  <si>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</si>
  <si>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</si>
  <si>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</si>
  <si>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</si>
  <si>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</si>
  <si>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</si>
  <si>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</si>
  <si>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</si>
  <si>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</si>
  <si>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</si>
  <si>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</si>
  <si>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</si>
  <si>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</si>
  <si>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</si>
  <si>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</si>
  <si>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</si>
  <si>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</si>
  <si>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</si>
  <si>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</si>
  <si>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</si>
  <si>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</si>
  <si>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</si>
  <si>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</si>
  <si>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</si>
  <si>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</si>
  <si>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</si>
  <si>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</si>
  <si>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</si>
  <si>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</si>
  <si>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</si>
  <si>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</si>
  <si>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</si>
  <si>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</si>
  <si>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</si>
  <si>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</si>
  <si>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</si>
  <si>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</si>
  <si>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</si>
  <si>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</si>
  <si>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</si>
  <si>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</si>
  <si>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</si>
  <si>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</si>
  <si>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</si>
  <si>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</si>
  <si>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</si>
  <si>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</si>
  <si>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</si>
  <si>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</si>
  <si>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</si>
  <si>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</si>
  <si>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</si>
  <si>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</si>
  <si>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</si>
  <si>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</si>
  <si>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</si>
  <si>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</si>
  <si>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</si>
  <si>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</si>
  <si>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</si>
  <si>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</si>
  <si>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</si>
  <si>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</si>
  <si>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</si>
  <si>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</si>
  <si>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</si>
  <si>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</si>
  <si>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</si>
  <si>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</si>
  <si>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</si>
  <si>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</si>
  <si>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</si>
  <si>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</si>
  <si>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</si>
  <si>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</si>
  <si>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</si>
  <si>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</si>
  <si>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</si>
  <si>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</si>
  <si>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</si>
  <si>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</si>
  <si>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</si>
  <si>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</si>
  <si>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</si>
  <si>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</si>
  <si>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</si>
  <si>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</si>
  <si>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</si>
  <si>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</si>
  <si>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</si>
  <si>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</si>
  <si>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</si>
  <si>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</si>
  <si>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</si>
  <si>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</si>
  <si>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</si>
  <si>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</si>
  <si>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</si>
  <si>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</si>
  <si>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</si>
  <si>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</si>
  <si>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</si>
  <si>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</si>
  <si>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</si>
  <si>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</si>
  <si>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</si>
  <si>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</si>
  <si>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</si>
  <si>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</si>
  <si>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</si>
  <si>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</si>
  <si>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</si>
  <si>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</si>
  <si>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</si>
  <si>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</si>
  <si>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</si>
  <si>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</si>
  <si>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</si>
  <si>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</si>
  <si>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</si>
  <si>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</si>
  <si>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</si>
  <si>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</si>
  <si>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</si>
  <si>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</si>
  <si>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</si>
  <si>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</si>
  <si>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</si>
  <si>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</si>
  <si>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</si>
  <si>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</si>
  <si>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</si>
  <si>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</si>
  <si>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</si>
  <si>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</si>
  <si>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</si>
  <si>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</si>
  <si>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</si>
  <si>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</si>
  <si>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</si>
  <si>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</si>
  <si>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</si>
  <si>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</si>
  <si>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</si>
  <si>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</si>
  <si>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</si>
  <si>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</si>
  <si>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</si>
  <si>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</si>
  <si>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</si>
  <si>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</si>
  <si>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</si>
  <si>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</si>
  <si>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</si>
  <si>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</si>
  <si>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</si>
  <si>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</si>
  <si>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</si>
  <si>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</si>
  <si>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</si>
  <si>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</si>
  <si>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</si>
  <si>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</si>
  <si>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</si>
  <si>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</si>
  <si>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</si>
  <si>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</si>
  <si>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</si>
  <si>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</si>
  <si>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</si>
  <si>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</si>
  <si>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</si>
  <si>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</si>
  <si>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</si>
  <si>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</si>
  <si>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</si>
  <si>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</si>
  <si>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</si>
  <si>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</si>
  <si>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</si>
  <si>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</si>
  <si>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</si>
  <si>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</si>
  <si>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</si>
  <si>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</si>
  <si>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</si>
  <si>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</si>
  <si>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</si>
  <si>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</si>
  <si>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</si>
  <si>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</si>
  <si>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</si>
  <si>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</si>
  <si>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</si>
  <si>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</si>
  <si>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</si>
  <si>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</si>
  <si>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</si>
  <si>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</si>
  <si>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</si>
  <si>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</si>
  <si>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</si>
  <si>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</si>
  <si>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</si>
  <si>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</si>
  <si>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</si>
  <si>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</si>
  <si>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</si>
  <si>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</si>
  <si>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</si>
  <si>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</si>
  <si>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</si>
  <si>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</si>
  <si>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</si>
  <si>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</si>
  <si>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</si>
  <si>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</si>
  <si>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</si>
  <si>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</si>
  <si>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</si>
  <si>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</si>
  <si>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</si>
  <si>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</si>
  <si>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</si>
  <si>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</si>
  <si>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</si>
  <si>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</si>
  <si>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</si>
  <si>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</si>
  <si>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</si>
  <si>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</si>
  <si>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</si>
  <si>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</si>
  <si>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</si>
  <si>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</si>
  <si>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</si>
  <si>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</si>
  <si>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</si>
  <si>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</si>
  <si>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</si>
  <si>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</si>
  <si>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</si>
  <si>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</si>
  <si>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</si>
  <si>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</si>
  <si>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</si>
  <si>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</si>
  <si>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</si>
  <si>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</si>
  <si>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</si>
  <si>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</si>
  <si>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</si>
  <si>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</si>
  <si>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</si>
  <si>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</si>
  <si>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</si>
  <si>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</si>
  <si>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</si>
  <si>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</si>
  <si>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</si>
  <si>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</si>
  <si>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</si>
  <si>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</si>
  <si>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</si>
  <si>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</si>
  <si>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</si>
  <si>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</si>
  <si>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</si>
  <si>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</si>
  <si>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</si>
  <si>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</si>
  <si>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</si>
  <si>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</si>
  <si>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</si>
  <si>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</si>
  <si>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</si>
  <si>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</si>
  <si>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</si>
  <si>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</si>
  <si>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</si>
  <si>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</si>
  <si>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</si>
  <si>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</si>
  <si>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</si>
  <si>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</si>
  <si>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</si>
  <si>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</si>
  <si>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</si>
  <si>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</si>
  <si>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</si>
  <si>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</si>
  <si>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</si>
  <si>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</si>
  <si>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</si>
  <si>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</si>
  <si>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</si>
  <si>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</si>
  <si>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</si>
  <si>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</si>
  <si>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</si>
  <si>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</si>
  <si>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</si>
  <si>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</si>
  <si>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</si>
  <si>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</si>
  <si>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</si>
  <si>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</si>
  <si>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</si>
  <si>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</si>
  <si>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</si>
  <si>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</si>
  <si>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</si>
  <si>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</si>
  <si>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</si>
  <si>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</si>
  <si>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</si>
  <si>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</si>
  <si>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</si>
  <si>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</si>
  <si>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</si>
  <si>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</si>
  <si>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</si>
  <si>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</si>
  <si>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</si>
  <si>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</si>
  <si>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</si>
  <si>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</si>
  <si>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</si>
  <si>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</si>
  <si>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</si>
  <si>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</si>
  <si>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</si>
  <si>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</si>
  <si>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</si>
  <si>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</si>
  <si>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</si>
  <si>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</si>
  <si>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</si>
  <si>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</si>
  <si>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</si>
  <si>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</si>
  <si>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</si>
  <si>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</si>
  <si>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</si>
  <si>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</si>
  <si>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</si>
  <si>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</si>
  <si>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</si>
  <si>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</si>
  <si>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</si>
  <si>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</si>
  <si>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</si>
  <si>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</si>
  <si>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</si>
  <si>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</si>
  <si>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</si>
  <si>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</si>
  <si>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</si>
  <si>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</si>
  <si>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</si>
  <si>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</si>
  <si>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</si>
  <si>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</si>
  <si>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</si>
  <si>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</si>
  <si>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</si>
  <si>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</si>
  <si>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</si>
  <si>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</si>
  <si>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</si>
  <si>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</si>
  <si>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</si>
  <si>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</si>
  <si>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</si>
  <si>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</si>
  <si>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</si>
  <si>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</si>
  <si>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</si>
  <si>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</si>
  <si>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</si>
  <si>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</si>
  <si>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</si>
  <si>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</si>
  <si>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</si>
  <si>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</si>
  <si>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</si>
  <si>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</si>
  <si>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</si>
  <si>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</si>
  <si>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</si>
  <si>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</si>
  <si>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</si>
  <si>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</si>
  <si>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</si>
  <si>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</si>
  <si>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</si>
  <si>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</si>
  <si>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</si>
  <si>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</si>
  <si>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</si>
  <si>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</si>
  <si>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</si>
  <si>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</si>
  <si>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</si>
  <si>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</si>
  <si>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</si>
  <si>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</si>
  <si>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</si>
  <si>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</si>
  <si>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</si>
  <si>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</si>
  <si>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</si>
  <si>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</si>
  <si>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</si>
  <si>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</si>
  <si>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</si>
  <si>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</si>
  <si>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</si>
  <si>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</si>
  <si>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</si>
  <si>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</si>
  <si>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</si>
  <si>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</si>
  <si>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</si>
  <si>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</si>
  <si>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</si>
  <si>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</si>
  <si>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</si>
  <si>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</si>
  <si>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</si>
  <si>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</si>
  <si>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</si>
  <si>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</si>
  <si>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</si>
  <si>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</si>
  <si>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</si>
  <si>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</si>
  <si>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</si>
  <si>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</si>
  <si>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</si>
  <si>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</si>
  <si>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</si>
  <si>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</si>
  <si>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</si>
  <si>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</si>
  <si>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</si>
  <si>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</si>
  <si>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</si>
  <si>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</si>
  <si>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</si>
  <si>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</si>
  <si>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</si>
  <si>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</si>
  <si>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</si>
  <si>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</si>
  <si>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</si>
  <si>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</si>
  <si>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</si>
  <si>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</si>
  <si>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</si>
  <si>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</si>
  <si>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</si>
  <si>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</si>
  <si>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</si>
  <si>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</si>
  <si>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</si>
  <si>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</si>
  <si>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</si>
  <si>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</si>
  <si>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</si>
  <si>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</si>
  <si>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</si>
  <si>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</si>
  <si>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</si>
  <si>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</si>
  <si>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</si>
  <si>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</si>
  <si>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</si>
  <si>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</si>
  <si>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</si>
  <si>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</si>
  <si>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</si>
  <si>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</si>
  <si>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</si>
  <si>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</si>
  <si>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</si>
  <si>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</si>
  <si>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</si>
  <si>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</si>
  <si>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</si>
  <si>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</si>
  <si>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</si>
  <si>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</si>
  <si>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</si>
  <si>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</si>
  <si>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</si>
  <si>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</si>
  <si>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</si>
  <si>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</si>
  <si>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</si>
  <si>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</si>
  <si>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</si>
  <si>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</si>
  <si>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</si>
  <si>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</si>
  <si>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</si>
  <si>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</si>
  <si>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</si>
  <si>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</si>
  <si>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</si>
  <si>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</si>
  <si>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</si>
  <si>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</si>
  <si>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</si>
  <si>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</si>
  <si>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</si>
  <si>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</si>
  <si>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</si>
  <si>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</si>
  <si>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</si>
  <si>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</si>
  <si>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</si>
  <si>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</si>
  <si>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</si>
  <si>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</si>
  <si>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</si>
  <si>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</si>
  <si>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</si>
  <si>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</si>
  <si>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</si>
  <si>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</si>
  <si>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</si>
  <si>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</si>
  <si>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</si>
  <si>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</si>
  <si>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</si>
  <si>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</si>
  <si>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</si>
  <si>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</si>
  <si>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</si>
  <si>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</si>
  <si>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</si>
  <si>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</si>
  <si>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</si>
  <si>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</si>
  <si>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</si>
  <si>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</si>
  <si>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</si>
  <si>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</si>
  <si>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</si>
  <si>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</si>
  <si>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</si>
  <si>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</si>
  <si>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</si>
  <si>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</si>
  <si>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</si>
  <si>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</si>
  <si>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</si>
  <si>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</si>
  <si>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</si>
  <si>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</si>
  <si>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</si>
  <si>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</si>
  <si>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</si>
  <si>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</si>
  <si>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</si>
  <si>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</si>
  <si>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</si>
  <si>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</si>
  <si>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</si>
  <si>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</si>
  <si>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</si>
  <si>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</si>
  <si>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</si>
  <si>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</si>
  <si>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</si>
  <si>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</si>
  <si>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</si>
  <si>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</si>
  <si>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</si>
  <si>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</si>
  <si>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</si>
  <si>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</si>
  <si>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</si>
  <si>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</si>
  <si>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</si>
  <si>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</si>
  <si>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</si>
  <si>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</si>
  <si>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</si>
  <si>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</si>
  <si>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</si>
  <si>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</si>
  <si>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</si>
  <si>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</si>
  <si>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</si>
  <si>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</si>
  <si>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</si>
  <si>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</si>
  <si>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</si>
  <si>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</si>
  <si>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</si>
  <si>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</si>
  <si>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</si>
  <si>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</si>
  <si>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</si>
  <si>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</si>
  <si>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</si>
  <si>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</si>
  <si>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</si>
  <si>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</si>
  <si>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</si>
  <si>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</si>
  <si>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</si>
  <si>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</si>
  <si>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</si>
  <si>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</si>
  <si>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</si>
  <si>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</si>
  <si>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</si>
  <si>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</si>
  <si>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</si>
  <si>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</si>
  <si>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</si>
  <si>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</si>
  <si>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</si>
  <si>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</si>
  <si>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</si>
  <si>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</si>
  <si>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</si>
  <si>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</si>
  <si>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</si>
  <si>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</si>
  <si>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</si>
  <si>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</si>
  <si>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</si>
  <si>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</si>
  <si>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</si>
  <si>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</si>
  <si>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</si>
  <si>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</si>
  <si>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</si>
  <si>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</si>
  <si>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</si>
  <si>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</si>
  <si>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</si>
  <si>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</si>
  <si>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</si>
  <si>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</si>
  <si>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</si>
  <si>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</si>
  <si>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</si>
  <si>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</si>
  <si>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</si>
  <si>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</si>
  <si>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</si>
  <si>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</si>
  <si>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</si>
  <si>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</si>
  <si>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</si>
  <si>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</si>
  <si>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</si>
  <si>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</si>
  <si>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</si>
  <si>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</si>
  <si>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</si>
  <si>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</si>
  <si>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</si>
  <si>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</si>
  <si>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</si>
  <si>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</si>
  <si>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</si>
  <si>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</si>
  <si>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</si>
  <si>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</si>
  <si>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</si>
  <si>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</si>
  <si>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</si>
  <si>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</si>
  <si>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</si>
  <si>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</si>
  <si>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</si>
  <si>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</si>
  <si>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</si>
  <si>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</si>
  <si>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</si>
  <si>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</si>
  <si>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</si>
  <si>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</si>
  <si>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</si>
  <si>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</si>
  <si>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</si>
  <si>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</si>
  <si>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</si>
  <si>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</si>
  <si>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</si>
  <si>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</si>
  <si>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</si>
  <si>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</si>
  <si>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</si>
  <si>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</si>
  <si>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</si>
  <si>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</si>
  <si>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</si>
  <si>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</si>
  <si>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</si>
  <si>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</si>
  <si>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</si>
  <si>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</si>
  <si>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</si>
  <si>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</si>
  <si>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</si>
  <si>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</si>
  <si>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</si>
  <si>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</si>
  <si>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</si>
  <si>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</si>
  <si>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</si>
  <si>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</si>
  <si>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</si>
  <si>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</si>
  <si>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</si>
  <si>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</si>
  <si>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</si>
  <si>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</si>
  <si>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</si>
  <si>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</si>
  <si>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</si>
  <si>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</si>
  <si>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</si>
  <si>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</si>
  <si>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</si>
  <si>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</si>
  <si>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</si>
  <si>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</si>
  <si>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</si>
  <si>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</si>
  <si>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</si>
  <si>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</si>
  <si>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</si>
  <si>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</si>
  <si>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</si>
  <si>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</si>
  <si>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</si>
  <si>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</si>
  <si>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</si>
  <si>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</si>
  <si>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</si>
  <si>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</si>
  <si>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</si>
  <si>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</si>
  <si>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</si>
  <si>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</si>
  <si>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</si>
  <si>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</si>
  <si>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</si>
  <si>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</si>
  <si>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</si>
  <si>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</si>
  <si>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</si>
  <si>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</si>
  <si>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</si>
  <si>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</si>
  <si>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</si>
  <si>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</si>
  <si>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</si>
  <si>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</si>
  <si>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</si>
  <si>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</si>
  <si>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</si>
  <si>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</si>
  <si>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</si>
  <si>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</si>
  <si>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</si>
  <si>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</si>
  <si>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</si>
  <si>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</si>
  <si>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</si>
  <si>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</si>
  <si>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</si>
  <si>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</si>
  <si>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</si>
  <si>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</si>
  <si>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</si>
  <si>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</si>
  <si>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</si>
  <si>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</si>
  <si>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</si>
  <si>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</si>
  <si>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</si>
  <si>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</si>
  <si>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</si>
  <si>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</si>
  <si>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</si>
  <si>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</si>
  <si>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</si>
  <si>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</si>
  <si>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</si>
  <si>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</si>
  <si>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</si>
  <si>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</si>
  <si>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</si>
  <si>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</si>
  <si>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</si>
  <si>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</si>
  <si>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</si>
  <si>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</si>
  <si>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</si>
  <si>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</si>
  <si>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</si>
  <si>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</si>
  <si>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</si>
  <si>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</si>
  <si>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</si>
  <si>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</si>
  <si>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</si>
  <si>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</si>
  <si>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</si>
  <si>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</si>
  <si>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</si>
  <si>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</si>
  <si>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</si>
  <si>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</si>
  <si>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</si>
  <si>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</si>
  <si>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</si>
  <si>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</si>
  <si>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</si>
  <si>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</si>
  <si>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</si>
  <si>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</si>
  <si>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</si>
  <si>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</si>
  <si>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</si>
  <si>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</si>
  <si>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</si>
  <si>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</si>
  <si>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</si>
  <si>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</si>
  <si>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</si>
  <si>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</si>
  <si>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</si>
  <si>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</si>
  <si>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</si>
  <si>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</si>
  <si>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</si>
  <si>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</si>
  <si>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</si>
  <si>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</si>
  <si>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</si>
  <si>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</si>
  <si>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</si>
  <si>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</si>
  <si>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</si>
  <si>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</si>
  <si>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</si>
  <si>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</si>
  <si>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</si>
  <si>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</si>
  <si>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</si>
  <si>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</si>
  <si>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</si>
  <si>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</si>
  <si>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</si>
  <si>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</si>
  <si>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</si>
  <si>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</si>
  <si>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</si>
  <si>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</si>
  <si>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</si>
  <si>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</si>
  <si>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</si>
  <si>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</si>
  <si>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</si>
  <si>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</si>
  <si>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</si>
  <si>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</si>
  <si>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</si>
  <si>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</si>
  <si>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</si>
  <si>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</si>
  <si>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</si>
  <si>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</si>
  <si>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</si>
  <si>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</si>
  <si>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</si>
  <si>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</si>
  <si>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</si>
  <si>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</si>
  <si>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</si>
  <si>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</si>
  <si>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</si>
  <si>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</si>
  <si>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</si>
  <si>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</si>
  <si>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</si>
  <si>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</si>
  <si>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</si>
  <si>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</si>
  <si>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</si>
  <si>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</si>
  <si>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</si>
  <si>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</si>
  <si>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</si>
  <si>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</si>
  <si>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</si>
  <si>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</si>
  <si>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</si>
  <si>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</si>
  <si>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</si>
  <si>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</si>
  <si>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</si>
  <si>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</si>
  <si>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</si>
  <si>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</si>
  <si>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</si>
  <si>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</si>
  <si>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</si>
  <si>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</si>
  <si>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</si>
  <si>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</si>
  <si>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</si>
  <si>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</si>
  <si>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</si>
  <si>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</si>
  <si>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</si>
  <si>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</si>
  <si>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</si>
  <si>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</si>
  <si>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</si>
  <si>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</si>
  <si>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</si>
  <si>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</si>
  <si>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</si>
  <si>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</si>
  <si>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</si>
  <si>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</si>
  <si>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</si>
  <si>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</si>
  <si>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</si>
  <si>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</si>
  <si>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</si>
  <si>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</si>
  <si>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</si>
  <si>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</si>
  <si>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</si>
  <si>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</si>
  <si>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</si>
  <si>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</si>
  <si>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</si>
  <si>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</si>
  <si>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</si>
  <si>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</si>
  <si>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</si>
  <si>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</si>
  <si>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</si>
  <si>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</si>
  <si>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</si>
  <si>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</si>
  <si>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</si>
  <si>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</si>
  <si>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</si>
  <si>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</si>
  <si>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</si>
  <si>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</si>
  <si>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</si>
  <si>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</si>
  <si>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</si>
  <si>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</si>
  <si>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</si>
  <si>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</si>
  <si>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</si>
  <si>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</si>
  <si>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</si>
  <si>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</si>
  <si>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</si>
  <si>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</si>
  <si>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</si>
  <si>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</si>
  <si>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</si>
  <si>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</si>
  <si>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</si>
  <si>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</si>
  <si>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</si>
  <si>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</si>
  <si>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</si>
  <si>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</si>
  <si>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</si>
  <si>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</si>
  <si>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</si>
  <si>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</si>
  <si>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</si>
  <si>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</si>
  <si>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</si>
  <si>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</si>
  <si>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</si>
  <si>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</si>
  <si>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</si>
  <si>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</si>
  <si>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</si>
  <si>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</si>
  <si>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</si>
  <si>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</si>
  <si>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</si>
  <si>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</si>
  <si>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</si>
  <si>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</si>
  <si>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</si>
  <si>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</si>
  <si>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</si>
  <si>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</si>
  <si>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</si>
  <si>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</si>
  <si>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</si>
  <si>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</si>
  <si>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</si>
  <si>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</si>
  <si>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</si>
  <si>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</si>
  <si>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</si>
  <si>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</si>
  <si>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</si>
  <si>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</si>
  <si>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</si>
  <si>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</si>
  <si>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</si>
  <si>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</si>
  <si>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</si>
  <si>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</si>
  <si>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</si>
  <si>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</si>
  <si>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</si>
  <si>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</si>
  <si>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</si>
  <si>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</si>
  <si>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</si>
  <si>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</si>
  <si>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</si>
  <si>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</si>
  <si>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</si>
  <si>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</si>
  <si>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</si>
  <si>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</si>
  <si>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</si>
  <si>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</si>
  <si>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</si>
  <si>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</si>
  <si>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</si>
  <si>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</si>
  <si>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</si>
  <si>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</si>
  <si>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</si>
  <si>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</si>
  <si>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</si>
  <si>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</si>
  <si>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</si>
  <si>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</si>
  <si>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</si>
  <si>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</si>
  <si>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</si>
  <si>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</si>
  <si>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</si>
  <si>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</si>
  <si>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</si>
  <si>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</si>
  <si>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</si>
  <si>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</si>
  <si>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</si>
  <si>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</si>
  <si>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</si>
  <si>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</si>
  <si>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</si>
  <si>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</si>
  <si>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</si>
  <si>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</si>
  <si>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</si>
  <si>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</si>
  <si>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</si>
  <si>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</si>
  <si>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</si>
  <si>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</si>
  <si>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</si>
  <si>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</si>
  <si>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</si>
  <si>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</si>
  <si>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</si>
  <si>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</si>
  <si>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</si>
  <si>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</si>
  <si>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</si>
  <si>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</si>
  <si>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</si>
  <si>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</si>
  <si>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</si>
  <si>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</si>
  <si>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</si>
  <si>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</si>
  <si>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</si>
  <si>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</si>
  <si>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</si>
  <si>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</si>
  <si>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</si>
  <si>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</si>
  <si>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</si>
  <si>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</si>
  <si>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</si>
  <si>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</si>
  <si>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</si>
  <si>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</si>
  <si>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</si>
  <si>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</si>
  <si>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</si>
  <si>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</si>
  <si>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</si>
  <si>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</si>
  <si>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</si>
  <si>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</si>
  <si>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</si>
  <si>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</si>
  <si>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</si>
  <si>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</si>
  <si>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</si>
  <si>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</si>
  <si>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</si>
  <si>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</si>
  <si>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</si>
  <si>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</si>
  <si>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</si>
  <si>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</si>
  <si>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</si>
  <si>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</si>
  <si>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</si>
  <si>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</si>
  <si>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</si>
  <si>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</si>
  <si>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</si>
  <si>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</si>
  <si>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</si>
  <si>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</si>
  <si>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</si>
  <si>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</si>
  <si>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</si>
  <si>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</si>
  <si>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</si>
  <si>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</si>
  <si>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</si>
  <si>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</si>
  <si>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</si>
  <si>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</si>
  <si>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</si>
  <si>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</si>
  <si>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</si>
  <si>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</si>
  <si>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</si>
  <si>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</si>
  <si>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</si>
  <si>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</si>
  <si>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</si>
  <si>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</si>
  <si>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</si>
  <si>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</si>
  <si>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</si>
  <si>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</si>
  <si>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</si>
  <si>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</si>
  <si>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</si>
  <si>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</si>
  <si>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</si>
  <si>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</si>
  <si>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</si>
  <si>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</si>
  <si>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</si>
  <si>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</si>
  <si>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</si>
  <si>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</si>
  <si>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</si>
  <si>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</si>
  <si>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</si>
  <si>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</si>
  <si>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</si>
  <si>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</si>
  <si>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</si>
  <si>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</si>
  <si>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</si>
  <si>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</si>
  <si>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</si>
  <si>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</si>
  <si>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</si>
  <si>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</si>
  <si>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</si>
  <si>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</si>
  <si>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</si>
  <si>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</si>
  <si>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</si>
  <si>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</si>
  <si>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</si>
  <si>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</si>
  <si>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</si>
  <si>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</si>
  <si>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</si>
  <si>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</si>
  <si>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</si>
  <si>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</si>
  <si>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</si>
  <si>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</si>
  <si>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</si>
  <si>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</si>
  <si>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</si>
  <si>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</si>
  <si>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</si>
  <si>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</si>
  <si>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</si>
  <si>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</si>
  <si>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</si>
  <si>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</si>
  <si>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</si>
  <si>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</si>
  <si>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</si>
  <si>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</si>
  <si>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</si>
  <si>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</si>
  <si>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</si>
  <si>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</si>
  <si>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</si>
  <si>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</si>
  <si>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</si>
  <si>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</si>
  <si>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</si>
  <si>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</si>
  <si>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</si>
  <si>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</si>
  <si>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</si>
  <si>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</si>
  <si>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</si>
  <si>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</si>
  <si>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</si>
  <si>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</si>
  <si>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</si>
  <si>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</si>
  <si>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</si>
  <si>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</si>
  <si>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</si>
  <si>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</si>
  <si>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</si>
  <si>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</si>
  <si>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</si>
  <si>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</si>
  <si>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</si>
  <si>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</si>
  <si>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</si>
  <si>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</si>
  <si>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</si>
  <si>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</si>
  <si>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</si>
  <si>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</si>
  <si>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</si>
  <si>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</si>
  <si>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</si>
  <si>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</si>
  <si>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</si>
  <si>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</si>
  <si>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</si>
  <si>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</si>
  <si>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</si>
  <si>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</si>
  <si>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</si>
  <si>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</si>
  <si>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</si>
  <si>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</si>
  <si>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</si>
  <si>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</si>
  <si>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</si>
  <si>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</si>
  <si>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</si>
  <si>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</si>
  <si>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</si>
  <si>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</si>
  <si>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</si>
  <si>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</si>
  <si>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</si>
  <si>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</si>
  <si>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</si>
  <si>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</si>
  <si>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</si>
  <si>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</si>
  <si>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</si>
  <si>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</si>
  <si>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</si>
  <si>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</si>
  <si>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</si>
  <si>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</si>
  <si>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</si>
  <si>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</si>
  <si>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</si>
  <si>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</si>
  <si>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</si>
  <si>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</si>
  <si>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</si>
  <si>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</si>
  <si>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</si>
  <si>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</si>
  <si>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</si>
  <si>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</si>
  <si>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</si>
  <si>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</si>
  <si>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</si>
  <si>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</si>
  <si>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</si>
  <si>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</si>
  <si>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</si>
  <si>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</si>
  <si>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</si>
  <si>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</si>
  <si>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</si>
  <si>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</si>
  <si>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</si>
  <si>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</si>
  <si>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</si>
  <si>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</si>
  <si>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</si>
  <si>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</si>
  <si>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</si>
  <si>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</si>
  <si>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</si>
  <si>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</si>
  <si>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</si>
  <si>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</si>
  <si>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</si>
  <si>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</si>
  <si>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</si>
  <si>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</si>
  <si>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</si>
  <si>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</si>
  <si>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</si>
  <si>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</si>
  <si>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</si>
  <si>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</si>
  <si>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</si>
  <si>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</si>
  <si>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</si>
  <si>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</si>
  <si>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</si>
  <si>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</si>
  <si>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</si>
  <si>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</si>
  <si>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</si>
  <si>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</si>
  <si>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</si>
  <si>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</si>
  <si>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</si>
  <si>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</si>
  <si>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</si>
  <si>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</si>
  <si>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</si>
  <si>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</si>
  <si>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</si>
  <si>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</si>
  <si>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</si>
  <si>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</si>
  <si>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</si>
  <si>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</si>
  <si>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</si>
  <si>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</si>
  <si>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</si>
  <si>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</si>
  <si>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</si>
  <si>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</si>
  <si>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</si>
  <si>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</si>
  <si>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</si>
  <si>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</si>
  <si>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</si>
  <si>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</si>
  <si>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</si>
  <si>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</si>
  <si>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</si>
  <si>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</si>
  <si>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</si>
  <si>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</si>
  <si>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</si>
  <si>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</si>
  <si>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</si>
  <si>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</si>
  <si>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</si>
  <si>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</si>
  <si>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</si>
  <si>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</si>
  <si>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</si>
  <si>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</si>
  <si>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</si>
  <si>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</si>
  <si>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</si>
  <si>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</si>
  <si>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</si>
  <si>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</si>
  <si>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</si>
  <si>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</si>
  <si>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</si>
  <si>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</si>
  <si>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</si>
  <si>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</si>
  <si>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</si>
  <si>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</si>
  <si>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</si>
  <si>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</si>
  <si>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</si>
  <si>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</si>
  <si>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</si>
  <si>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</si>
  <si>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</si>
  <si>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</si>
  <si>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</si>
  <si>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</si>
  <si>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</si>
  <si>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</si>
  <si>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</si>
  <si>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</si>
  <si>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</si>
  <si>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</si>
  <si>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</si>
  <si>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</si>
  <si>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</si>
  <si>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</si>
  <si>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</si>
  <si>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</si>
  <si>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</si>
  <si>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</si>
  <si>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</si>
  <si>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</si>
  <si>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</si>
  <si>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</si>
  <si>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</si>
  <si>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</si>
  <si>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</si>
  <si>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</si>
  <si>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</si>
  <si>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</si>
  <si>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</si>
  <si>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</si>
  <si>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</si>
  <si>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</si>
  <si>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</si>
  <si>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</si>
  <si>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</si>
  <si>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</si>
  <si>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</si>
  <si>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</si>
  <si>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</si>
  <si>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</si>
  <si>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</si>
  <si>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</si>
  <si>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</si>
  <si>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</si>
  <si>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</si>
  <si>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</si>
  <si>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</si>
  <si>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</si>
  <si>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</si>
  <si>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</si>
  <si>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</si>
  <si>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</si>
  <si>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</si>
  <si>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</si>
  <si>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</si>
  <si>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</si>
  <si>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</si>
  <si>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</si>
  <si>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</si>
  <si>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</si>
  <si>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</si>
  <si>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</si>
  <si>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</si>
  <si>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</si>
  <si>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</si>
  <si>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</si>
  <si>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</si>
  <si>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</si>
  <si>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</si>
  <si>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</si>
  <si>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</si>
  <si>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</si>
  <si>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</si>
  <si>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</si>
  <si>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</si>
  <si>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</si>
  <si>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</si>
  <si>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</si>
  <si>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</si>
  <si>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</si>
  <si>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</si>
  <si>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</si>
  <si>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</si>
  <si>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</si>
  <si>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</si>
  <si>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</si>
  <si>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</si>
  <si>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</si>
  <si>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</si>
  <si>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</si>
  <si>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</si>
  <si>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</si>
  <si>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</si>
  <si>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</si>
  <si>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</si>
  <si>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</si>
  <si>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</si>
  <si>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</si>
  <si>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</si>
  <si>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</si>
  <si>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</si>
  <si>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</si>
  <si>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</si>
  <si>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</si>
  <si>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</si>
  <si>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</si>
  <si>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</si>
  <si>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</si>
  <si>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</si>
  <si>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</si>
  <si>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</si>
  <si>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</si>
  <si>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</si>
  <si>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</si>
  <si>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</si>
  <si>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</si>
  <si>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</si>
  <si>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</si>
  <si>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</si>
  <si>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</si>
  <si>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</si>
  <si>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</si>
  <si>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</si>
  <si>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</si>
  <si>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</si>
  <si>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</si>
  <si>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</si>
  <si>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</si>
  <si>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</si>
  <si>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</si>
  <si>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</si>
  <si>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</si>
  <si>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</si>
  <si>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</si>
  <si>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</si>
  <si>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</si>
  <si>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</si>
  <si>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</si>
  <si>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</si>
  <si>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</si>
  <si>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</si>
  <si>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</si>
  <si>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</si>
  <si>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</si>
  <si>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</si>
  <si>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</si>
  <si>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</si>
  <si>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</si>
  <si>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</si>
  <si>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</si>
  <si>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</si>
  <si>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</si>
  <si>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</si>
  <si>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</si>
  <si>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</si>
  <si>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</si>
  <si>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</si>
  <si>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</si>
  <si>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</si>
  <si>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</si>
  <si>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</si>
  <si>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</si>
  <si>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</si>
  <si>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</si>
  <si>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</si>
  <si>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</si>
  <si>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</si>
  <si>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</si>
  <si>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</si>
  <si>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</si>
  <si>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</si>
  <si>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</si>
  <si>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</si>
  <si>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</si>
  <si>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</si>
  <si>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</si>
  <si>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</si>
  <si>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</si>
  <si>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</si>
  <si>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</si>
  <si>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</si>
  <si>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</si>
  <si>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</si>
  <si>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</si>
  <si>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</si>
  <si>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</si>
  <si>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</si>
  <si>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</si>
  <si>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</si>
  <si>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</si>
  <si>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</si>
  <si>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</si>
  <si>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</si>
  <si>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</si>
  <si>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</si>
  <si>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</si>
  <si>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</si>
  <si>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</si>
  <si>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</si>
  <si>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</si>
  <si>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</si>
  <si>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</si>
  <si>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</si>
  <si>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</si>
  <si>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</si>
  <si>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</si>
  <si>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</si>
  <si>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</si>
  <si>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</si>
  <si>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</si>
  <si>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</si>
  <si>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</si>
  <si>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</si>
  <si>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</si>
  <si>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</si>
  <si>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</si>
  <si>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</si>
  <si>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</si>
  <si>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</si>
  <si>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</si>
  <si>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</si>
  <si>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</si>
  <si>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</si>
  <si>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</si>
  <si>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</si>
  <si>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</si>
  <si>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</si>
  <si>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</si>
  <si>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</si>
  <si>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</si>
  <si>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</si>
  <si>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</si>
  <si>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</si>
  <si>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</si>
  <si>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</si>
  <si>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</si>
  <si>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</si>
  <si>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</si>
  <si>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</si>
  <si>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</si>
  <si>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</si>
  <si>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</si>
  <si>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</si>
  <si>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</si>
  <si>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</si>
  <si>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</si>
  <si>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</si>
  <si>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</si>
  <si>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</si>
  <si>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</si>
  <si>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</si>
  <si>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</si>
  <si>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</si>
  <si>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</si>
  <si>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</si>
  <si>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</si>
  <si>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</si>
  <si>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</si>
  <si>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</si>
  <si>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</si>
  <si>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</si>
  <si>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</si>
  <si>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</si>
  <si>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</si>
  <si>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</si>
  <si>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</si>
  <si>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</si>
  <si>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</si>
  <si>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</si>
  <si>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</si>
  <si>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</si>
  <si>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</si>
  <si>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</si>
  <si>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</si>
  <si>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</si>
  <si>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</si>
  <si>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</si>
  <si>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</si>
  <si>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</si>
  <si>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</si>
  <si>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</si>
  <si>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</si>
  <si>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</si>
  <si>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</si>
  <si>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</si>
  <si>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</si>
  <si>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</si>
  <si>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</si>
  <si>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</si>
  <si>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</si>
  <si>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</si>
  <si>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</si>
  <si>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</si>
  <si>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</si>
  <si>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</si>
  <si>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</si>
  <si>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</si>
  <si>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</si>
  <si>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</si>
  <si>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</si>
  <si>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</si>
  <si>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</si>
  <si>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</si>
  <si>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</si>
  <si>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</si>
  <si>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</si>
  <si>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</si>
  <si>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</si>
  <si>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</si>
  <si>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</si>
  <si>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</si>
  <si>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</si>
  <si>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</si>
  <si>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</si>
  <si>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</si>
  <si>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</si>
  <si>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</si>
  <si>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</si>
  <si>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</si>
  <si>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</si>
  <si>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</si>
  <si>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</si>
  <si>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</si>
  <si>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</si>
  <si>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</si>
  <si>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</si>
  <si>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</si>
  <si>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</si>
  <si>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</si>
  <si>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</si>
  <si>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</si>
  <si>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</si>
  <si>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</si>
  <si>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</si>
  <si>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</si>
  <si>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</si>
  <si>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</si>
  <si>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</si>
  <si>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</si>
  <si>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</si>
  <si>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</si>
  <si>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</si>
  <si>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</si>
  <si>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</si>
  <si>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</si>
  <si>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</si>
  <si>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</si>
  <si>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</si>
  <si>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</si>
  <si>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</si>
  <si>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</si>
  <si>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</si>
  <si>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</si>
  <si>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</si>
  <si>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</si>
  <si>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</si>
  <si>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</si>
  <si>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</si>
  <si>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</si>
  <si>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</si>
  <si>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</si>
  <si>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</si>
  <si>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</si>
  <si>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</si>
  <si>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</si>
  <si>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</si>
  <si>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</si>
  <si>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</si>
  <si>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</si>
  <si>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</si>
  <si>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</si>
  <si>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</si>
  <si>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</si>
  <si>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</si>
  <si>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</si>
  <si>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</si>
  <si>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</si>
  <si>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</si>
  <si>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</si>
  <si>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</si>
  <si>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</si>
  <si>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</si>
  <si>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</si>
  <si>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</si>
  <si>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</si>
  <si>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</si>
  <si>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</si>
  <si>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</si>
  <si>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</si>
  <si>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</si>
  <si>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</si>
  <si>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</si>
  <si>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</si>
  <si>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</si>
  <si>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</si>
  <si>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</si>
  <si>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</si>
  <si>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</si>
  <si>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</si>
  <si>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</si>
  <si>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</si>
  <si>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</si>
  <si>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</si>
  <si>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</si>
  <si>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</si>
  <si>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</si>
  <si>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</si>
  <si>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</si>
  <si>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</si>
  <si>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</si>
  <si>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</si>
  <si>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</si>
  <si>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</si>
  <si>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</si>
  <si>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</si>
  <si>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</si>
  <si>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</si>
  <si>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</si>
  <si>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</si>
  <si>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</si>
  <si>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</si>
  <si>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</si>
  <si>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</si>
  <si>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</si>
  <si>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</si>
  <si>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</si>
  <si>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</si>
  <si>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</si>
  <si>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</si>
  <si>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</si>
  <si>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</si>
  <si>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</si>
  <si>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</si>
  <si>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</si>
  <si>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</si>
  <si>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</si>
  <si>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</si>
  <si>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</si>
  <si>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</si>
  <si>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</si>
  <si>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</si>
  <si>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</si>
  <si>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</si>
  <si>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</si>
  <si>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</si>
  <si>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</si>
  <si>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</si>
  <si>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</si>
  <si>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</si>
  <si>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</si>
  <si>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</si>
  <si>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</si>
  <si>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</si>
  <si>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</si>
  <si>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</si>
  <si>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</si>
  <si>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</si>
  <si>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</si>
  <si>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</si>
  <si>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</si>
  <si>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</si>
  <si>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</si>
  <si>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</si>
  <si>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</si>
  <si>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</si>
  <si>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</si>
  <si>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</si>
  <si>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</si>
  <si>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</si>
  <si>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</si>
  <si>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</si>
  <si>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</si>
  <si>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</si>
  <si>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</si>
  <si>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</si>
  <si>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</si>
  <si>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</si>
  <si>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</si>
  <si>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</si>
  <si>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</si>
  <si>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</si>
  <si>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</si>
  <si>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</si>
  <si>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</si>
  <si>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</si>
  <si>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</si>
  <si>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</si>
  <si>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</si>
  <si>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</si>
  <si>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</si>
  <si>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</si>
  <si>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</si>
  <si>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</si>
  <si>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</si>
  <si>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</si>
  <si>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</si>
  <si>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</si>
  <si>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</si>
  <si>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</si>
  <si>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</si>
  <si>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</si>
  <si>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</si>
  <si>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</si>
  <si>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</si>
  <si>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</si>
  <si>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</si>
  <si>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</si>
  <si>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</si>
  <si>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</si>
  <si>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</si>
  <si>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</si>
  <si>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</si>
  <si>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</si>
  <si>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</si>
  <si>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</si>
  <si>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</si>
  <si>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</si>
  <si>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</si>
  <si>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</si>
  <si>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</si>
  <si>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</si>
  <si>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</si>
  <si>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</si>
  <si>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</si>
  <si>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</si>
  <si>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</si>
  <si>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</si>
  <si>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</si>
  <si>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</si>
  <si>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</si>
  <si>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</si>
  <si>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</si>
  <si>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</si>
  <si>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</si>
  <si>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</si>
  <si>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</si>
  <si>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</si>
  <si>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</si>
  <si>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</si>
  <si>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</si>
  <si>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</si>
  <si>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</si>
  <si>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</si>
  <si>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</si>
  <si>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</si>
  <si>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</si>
  <si>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</si>
  <si>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</si>
  <si>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</si>
  <si>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</si>
  <si>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</si>
  <si>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</si>
  <si>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</si>
  <si>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</si>
  <si>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</si>
  <si>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</si>
  <si>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</si>
  <si>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</si>
  <si>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</si>
  <si>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</si>
  <si>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</si>
  <si>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</si>
  <si>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</si>
  <si>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</si>
  <si>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</si>
  <si>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</si>
  <si>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</si>
  <si>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</si>
  <si>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</si>
  <si>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</si>
  <si>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</si>
  <si>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</si>
  <si>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</si>
  <si>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</si>
  <si>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</si>
  <si>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</si>
  <si>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</si>
  <si>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</si>
  <si>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</si>
  <si>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</si>
  <si>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</si>
  <si>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</si>
  <si>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</si>
  <si>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</si>
  <si>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</si>
  <si>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</si>
  <si>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</si>
  <si>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</si>
  <si>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</si>
  <si>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</si>
  <si>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</si>
  <si>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</si>
  <si>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</si>
  <si>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</si>
  <si>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</si>
  <si>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2021-23-10000796</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</si>
  <si>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</si>
  <si>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EMILSE ROSA DE HOYOS ALVAREZ</t>
  </si>
  <si>
    <t xml:space="preserve">INSTITUTO COLOMBIANO DE BIENESTAR FAMILIAR </t>
  </si>
  <si>
    <t>232014400</t>
  </si>
  <si>
    <t>CABILDO INDIGENA  DEL RESGUARDO DE MOMIL</t>
  </si>
  <si>
    <t>20160124</t>
  </si>
  <si>
    <t>Atención a la primera infancia en la población del resguardo Indígena del Municipio de Momil, atendiendo a nuestra población infantil en condiciones de vulnerabilidad en el fortalecimiento de nuestras raíces y cultura para que desde la niñez de cero a 5 años crezcan con la impregnación de nuestras raíces ancestrales.</t>
  </si>
  <si>
    <t>20160150</t>
  </si>
  <si>
    <t>Atender a niños y niñas menores de 5 años, o hasta su infreso al grado de transicion, en los servicio s de ecucacion incil y cuidado con el fin de promover el desarrollo integral de la primara infancia con calidad, de conformidad con los lineamientos, las directrices y paramentros establecidos por el ICBF</t>
  </si>
  <si>
    <t>232020139</t>
  </si>
  <si>
    <t>232020164</t>
  </si>
  <si>
    <t>232020142</t>
  </si>
  <si>
    <t>232020146</t>
  </si>
  <si>
    <t>232020150</t>
  </si>
  <si>
    <t>232020124</t>
  </si>
  <si>
    <t>PRESTAR LOS SERVICIOS DE EDUCACIÓN INICIAL EN EL MARCO DE LA ATENCIÓN INTEGRAL EN  -CDI-,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</si>
  <si>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</si>
  <si>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232019273</t>
  </si>
  <si>
    <t>232019275</t>
  </si>
  <si>
    <t>232019271</t>
  </si>
  <si>
    <t>232014398</t>
  </si>
  <si>
    <t>PRESTAR LOS SERVICIOS DE EDUCACIÓN INICIAL EN EL MARCO DE LA ATENCIÓN INTEGRAL EN  -CDI y EN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</si>
  <si>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 xml:space="preserve">CABILDO INDIGENA  DEL RESGUARDO DE PURISIMA </t>
  </si>
  <si>
    <t>Calle 25G N°8b-16</t>
  </si>
  <si>
    <t xml:space="preserve">3017570444 </t>
  </si>
  <si>
    <t>asomujeres1998@hotmail.com</t>
  </si>
  <si>
    <t xml:space="preserve">Cll 40 Cra. 11 #11-36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</si>
</sst>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0" zoomScaleNormal="80"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2" t="s">
        <v>220</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823001222</v>
      </c>
      <c r="C20" s="5"/>
      <c r="D20" s="72"/>
      <c r="E20" s="5"/>
      <c r="F20" s="5"/>
      <c r="G20" s="5"/>
      <c r="H20" s="184"/>
      <c r="I20" s="147" t="s">
        <v>220</v>
      </c>
      <c r="J20" s="148" t="s">
        <v>509</v>
      </c>
      <c r="K20" s="149">
        <v>4353201902</v>
      </c>
      <c r="L20" s="150">
        <v>44194</v>
      </c>
      <c r="M20" s="150">
        <v>44561</v>
      </c>
      <c r="N20" s="133">
        <f>+(M20-L20)/30</f>
        <v>12.233333333333333</v>
      </c>
      <c r="O20" s="136"/>
      <c r="U20" s="132"/>
      <c r="V20" s="104">
        <f ca="1">NOW()</f>
        <v>44194.638577430553</v>
      </c>
      <c r="W20" s="104">
        <f ca="1">NOW()</f>
        <v>44194.638577430553</v>
      </c>
    </row>
    <row r="21" spans="1:23" ht="30" customHeight="1" outlineLevel="1" x14ac:dyDescent="0.25">
      <c r="A21" s="9"/>
      <c r="B21" s="70"/>
      <c r="C21" s="5"/>
      <c r="D21" s="5"/>
      <c r="E21" s="5"/>
      <c r="F21" s="5"/>
      <c r="G21" s="5"/>
      <c r="H21" s="69"/>
      <c r="I21" s="147" t="s">
        <v>220</v>
      </c>
      <c r="J21" s="148" t="s">
        <v>499</v>
      </c>
      <c r="K21" s="149"/>
      <c r="L21" s="150"/>
      <c r="M21" s="150"/>
      <c r="N21" s="133">
        <f t="shared" ref="N21:N35" si="0">+(M21-L21)/30</f>
        <v>0</v>
      </c>
      <c r="O21" s="137"/>
    </row>
    <row r="22" spans="1:23" ht="30" customHeight="1" outlineLevel="1" x14ac:dyDescent="0.25">
      <c r="A22" s="9"/>
      <c r="B22" s="70"/>
      <c r="C22" s="5"/>
      <c r="D22" s="5"/>
      <c r="E22" s="5"/>
      <c r="F22" s="5"/>
      <c r="G22" s="5"/>
      <c r="H22" s="69"/>
      <c r="I22" s="147" t="s">
        <v>220</v>
      </c>
      <c r="J22" s="148" t="s">
        <v>506</v>
      </c>
      <c r="K22" s="149"/>
      <c r="L22" s="150"/>
      <c r="M22" s="150"/>
      <c r="N22" s="134">
        <f t="shared" ref="N22:N33" si="1">+(M22-L22)/30</f>
        <v>0</v>
      </c>
      <c r="O22" s="137"/>
    </row>
    <row r="23" spans="1:23" ht="30" customHeight="1" outlineLevel="1" x14ac:dyDescent="0.25">
      <c r="A23" s="9"/>
      <c r="B23" s="100"/>
      <c r="C23" s="21"/>
      <c r="D23" s="21"/>
      <c r="E23" s="21"/>
      <c r="F23" s="5"/>
      <c r="G23" s="5"/>
      <c r="H23" s="69"/>
      <c r="I23" s="147" t="s">
        <v>220</v>
      </c>
      <c r="J23" s="148" t="s">
        <v>510</v>
      </c>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t="s">
        <v>220</v>
      </c>
      <c r="J24" s="148" t="s">
        <v>501</v>
      </c>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ASOCIACIÓN DE MUJERES DEL LITORAL CARIBE UNIDAS POR COLOMBIA ASOMUJERES</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2677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2679</v>
      </c>
      <c r="C48" s="111" t="s">
        <v>31</v>
      </c>
      <c r="D48" s="109" t="s">
        <v>2680</v>
      </c>
      <c r="E48" s="143">
        <v>42002</v>
      </c>
      <c r="F48" s="143">
        <v>42369</v>
      </c>
      <c r="G48" s="158">
        <f>IF(AND(E48&lt;&gt;"",F48&lt;&gt;""),((F48-E48)/30),"")</f>
        <v>12.233333333333333</v>
      </c>
      <c r="H48" s="113" t="s">
        <v>2685</v>
      </c>
      <c r="I48" s="112" t="s">
        <v>220</v>
      </c>
      <c r="J48" s="112" t="s">
        <v>509</v>
      </c>
      <c r="K48" s="115">
        <v>1154957503</v>
      </c>
      <c r="L48" s="114" t="s">
        <v>26</v>
      </c>
      <c r="M48" s="116">
        <v>0.5</v>
      </c>
      <c r="N48" s="114" t="s">
        <v>27</v>
      </c>
      <c r="O48" s="114" t="s">
        <v>26</v>
      </c>
      <c r="P48" s="77"/>
    </row>
    <row r="49" spans="1:16" s="6" customFormat="1" ht="24.75" customHeight="1" x14ac:dyDescent="0.25">
      <c r="A49" s="141">
        <v>2</v>
      </c>
      <c r="B49" s="110" t="s">
        <v>2681</v>
      </c>
      <c r="C49" s="111" t="s">
        <v>32</v>
      </c>
      <c r="D49" s="109" t="s">
        <v>2682</v>
      </c>
      <c r="E49" s="143">
        <v>42461</v>
      </c>
      <c r="F49" s="143">
        <v>43089</v>
      </c>
      <c r="G49" s="158">
        <f t="shared" ref="G49:G50" si="2">IF(AND(E49&lt;&gt;"",F49&lt;&gt;""),((F49-E49)/30),"")</f>
        <v>20.933333333333334</v>
      </c>
      <c r="H49" s="113" t="s">
        <v>2683</v>
      </c>
      <c r="I49" s="112" t="s">
        <v>220</v>
      </c>
      <c r="J49" s="112" t="s">
        <v>499</v>
      </c>
      <c r="K49" s="115">
        <v>2000000</v>
      </c>
      <c r="L49" s="114" t="s">
        <v>1148</v>
      </c>
      <c r="M49" s="116"/>
      <c r="N49" s="114" t="s">
        <v>27</v>
      </c>
      <c r="O49" s="114" t="s">
        <v>1148</v>
      </c>
      <c r="P49" s="77"/>
    </row>
    <row r="50" spans="1:16" s="6" customFormat="1" ht="24.75" customHeight="1" x14ac:dyDescent="0.25">
      <c r="A50" s="141">
        <v>3</v>
      </c>
      <c r="B50" s="120" t="s">
        <v>2699</v>
      </c>
      <c r="C50" s="111" t="s">
        <v>32</v>
      </c>
      <c r="D50" s="109" t="s">
        <v>2684</v>
      </c>
      <c r="E50" s="143">
        <v>42461</v>
      </c>
      <c r="F50" s="143">
        <v>43100</v>
      </c>
      <c r="G50" s="158">
        <f t="shared" si="2"/>
        <v>21.3</v>
      </c>
      <c r="H50" s="118" t="s">
        <v>2683</v>
      </c>
      <c r="I50" s="112" t="s">
        <v>220</v>
      </c>
      <c r="J50" s="112" t="s">
        <v>506</v>
      </c>
      <c r="K50" s="115">
        <v>3500000</v>
      </c>
      <c r="L50" s="114" t="s">
        <v>1148</v>
      </c>
      <c r="M50" s="116"/>
      <c r="N50" s="114" t="s">
        <v>27</v>
      </c>
      <c r="O50" s="114" t="s">
        <v>1148</v>
      </c>
      <c r="P50" s="77"/>
    </row>
    <row r="51" spans="1:16" s="6" customFormat="1" ht="24.75" customHeight="1" outlineLevel="1" x14ac:dyDescent="0.25">
      <c r="A51" s="141">
        <v>4</v>
      </c>
      <c r="B51" s="110" t="s">
        <v>2679</v>
      </c>
      <c r="C51" s="111" t="s">
        <v>31</v>
      </c>
      <c r="D51" s="119" t="s">
        <v>2694</v>
      </c>
      <c r="E51" s="143">
        <v>43736</v>
      </c>
      <c r="F51" s="143">
        <v>43829</v>
      </c>
      <c r="G51" s="158">
        <f t="shared" ref="G51:G107" si="3">IF(AND(E51&lt;&gt;"",F51&lt;&gt;""),((F51-E51)/30),"")</f>
        <v>3.1</v>
      </c>
      <c r="H51" s="120" t="s">
        <v>2693</v>
      </c>
      <c r="I51" s="112" t="s">
        <v>220</v>
      </c>
      <c r="J51" s="112" t="s">
        <v>502</v>
      </c>
      <c r="K51" s="117">
        <v>1067573800</v>
      </c>
      <c r="L51" s="114" t="s">
        <v>1148</v>
      </c>
      <c r="M51" s="116"/>
      <c r="N51" s="114" t="s">
        <v>27</v>
      </c>
      <c r="O51" s="114" t="s">
        <v>1148</v>
      </c>
      <c r="P51" s="77"/>
    </row>
    <row r="52" spans="1:16" s="7" customFormat="1" ht="24.75" customHeight="1" outlineLevel="1" x14ac:dyDescent="0.25">
      <c r="A52" s="142">
        <v>5</v>
      </c>
      <c r="B52" s="110" t="s">
        <v>2679</v>
      </c>
      <c r="C52" s="111" t="s">
        <v>31</v>
      </c>
      <c r="D52" s="119" t="s">
        <v>2695</v>
      </c>
      <c r="E52" s="143">
        <v>43736</v>
      </c>
      <c r="F52" s="143">
        <v>43829</v>
      </c>
      <c r="G52" s="158">
        <f t="shared" si="3"/>
        <v>3.1</v>
      </c>
      <c r="H52" s="120" t="s">
        <v>2692</v>
      </c>
      <c r="I52" s="112" t="s">
        <v>220</v>
      </c>
      <c r="J52" s="112" t="s">
        <v>487</v>
      </c>
      <c r="K52" s="117">
        <v>654470340</v>
      </c>
      <c r="L52" s="114" t="s">
        <v>1148</v>
      </c>
      <c r="M52" s="116"/>
      <c r="N52" s="114" t="s">
        <v>27</v>
      </c>
      <c r="O52" s="114" t="s">
        <v>1148</v>
      </c>
      <c r="P52" s="78"/>
    </row>
    <row r="53" spans="1:16" s="7" customFormat="1" ht="24.75" customHeight="1" outlineLevel="1" x14ac:dyDescent="0.25">
      <c r="A53" s="142">
        <v>6</v>
      </c>
      <c r="B53" s="110" t="s">
        <v>2679</v>
      </c>
      <c r="C53" s="111" t="s">
        <v>31</v>
      </c>
      <c r="D53" s="119" t="s">
        <v>2696</v>
      </c>
      <c r="E53" s="143">
        <v>43736</v>
      </c>
      <c r="F53" s="143">
        <v>43829</v>
      </c>
      <c r="G53" s="158">
        <f t="shared" si="3"/>
        <v>3.1</v>
      </c>
      <c r="H53" s="120" t="s">
        <v>2692</v>
      </c>
      <c r="I53" s="112" t="s">
        <v>220</v>
      </c>
      <c r="J53" s="112" t="s">
        <v>507</v>
      </c>
      <c r="K53" s="117">
        <v>973130672</v>
      </c>
      <c r="L53" s="114" t="s">
        <v>1148</v>
      </c>
      <c r="M53" s="116"/>
      <c r="N53" s="114" t="s">
        <v>27</v>
      </c>
      <c r="O53" s="114" t="s">
        <v>1148</v>
      </c>
      <c r="P53" s="78"/>
    </row>
    <row r="54" spans="1:16" s="7" customFormat="1" ht="24.75" customHeight="1" outlineLevel="1" x14ac:dyDescent="0.25">
      <c r="A54" s="142">
        <v>7</v>
      </c>
      <c r="B54" s="110" t="s">
        <v>2679</v>
      </c>
      <c r="C54" s="111" t="s">
        <v>31</v>
      </c>
      <c r="D54" s="119" t="s">
        <v>2697</v>
      </c>
      <c r="E54" s="143">
        <v>42002</v>
      </c>
      <c r="F54" s="143">
        <v>42369</v>
      </c>
      <c r="G54" s="158">
        <f t="shared" si="3"/>
        <v>12.233333333333333</v>
      </c>
      <c r="H54" s="120" t="s">
        <v>2698</v>
      </c>
      <c r="I54" s="112" t="s">
        <v>220</v>
      </c>
      <c r="J54" s="112" t="s">
        <v>495</v>
      </c>
      <c r="K54" s="121">
        <v>101174080</v>
      </c>
      <c r="L54" s="114" t="s">
        <v>1148</v>
      </c>
      <c r="M54" s="116"/>
      <c r="N54" s="114" t="s">
        <v>27</v>
      </c>
      <c r="O54" s="114" t="s">
        <v>1148</v>
      </c>
      <c r="P54" s="78"/>
    </row>
    <row r="55" spans="1:16" s="7" customFormat="1" ht="24.75" customHeight="1" outlineLevel="1" x14ac:dyDescent="0.25">
      <c r="A55" s="142">
        <v>8</v>
      </c>
      <c r="B55" s="110" t="s">
        <v>2679</v>
      </c>
      <c r="C55" s="111" t="s">
        <v>31</v>
      </c>
      <c r="D55" s="119" t="s">
        <v>2680</v>
      </c>
      <c r="E55" s="143">
        <v>42002</v>
      </c>
      <c r="F55" s="143">
        <v>42369</v>
      </c>
      <c r="G55" s="158">
        <f t="shared" si="3"/>
        <v>12.233333333333333</v>
      </c>
      <c r="H55" s="120" t="s">
        <v>2698</v>
      </c>
      <c r="I55" s="112" t="s">
        <v>220</v>
      </c>
      <c r="J55" s="112" t="s">
        <v>509</v>
      </c>
      <c r="K55" s="121">
        <v>2026339697</v>
      </c>
      <c r="L55" s="114" t="s">
        <v>1148</v>
      </c>
      <c r="M55" s="116"/>
      <c r="N55" s="114" t="s">
        <v>27</v>
      </c>
      <c r="O55" s="114" t="s">
        <v>1148</v>
      </c>
      <c r="P55" s="78"/>
    </row>
    <row r="56" spans="1:16" s="7" customFormat="1" ht="24.75" customHeight="1" outlineLevel="1" x14ac:dyDescent="0.25">
      <c r="A56" s="142">
        <v>9</v>
      </c>
      <c r="B56" s="110"/>
      <c r="C56" s="111"/>
      <c r="D56" s="109"/>
      <c r="E56" s="143"/>
      <c r="F56" s="143"/>
      <c r="G56" s="158" t="str">
        <f t="shared" si="3"/>
        <v/>
      </c>
      <c r="H56" s="113"/>
      <c r="I56" s="112"/>
      <c r="J56" s="112"/>
      <c r="K56" s="117"/>
      <c r="L56" s="114"/>
      <c r="M56" s="116"/>
      <c r="N56" s="114"/>
      <c r="O56" s="114"/>
      <c r="P56" s="78"/>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8"/>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8"/>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8"/>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8"/>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8"/>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8"/>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8"/>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8"/>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8"/>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8"/>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8"/>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8"/>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8"/>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8"/>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8"/>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8"/>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8"/>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8"/>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8"/>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8"/>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8"/>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8"/>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8"/>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8"/>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8"/>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8"/>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8"/>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8"/>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8"/>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8"/>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8"/>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8"/>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8"/>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8"/>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8"/>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8"/>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8"/>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8"/>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8"/>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8"/>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8"/>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8"/>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8"/>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8"/>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8"/>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9" t="s">
        <v>2686</v>
      </c>
      <c r="E114" s="143">
        <v>43885</v>
      </c>
      <c r="F114" s="143">
        <v>44196</v>
      </c>
      <c r="G114" s="158">
        <f>IF(AND(E114&lt;&gt;"",F114&lt;&gt;""),((F114-E114)/30),"")</f>
        <v>10.366666666666667</v>
      </c>
      <c r="H114" s="120" t="s">
        <v>2692</v>
      </c>
      <c r="I114" s="119" t="s">
        <v>220</v>
      </c>
      <c r="J114" s="119" t="s">
        <v>487</v>
      </c>
      <c r="K114" s="121">
        <v>4111397828</v>
      </c>
      <c r="L114" s="99">
        <f>+IF(AND(K114&gt;0,O114="Ejecución"),(K114/877802)*Tabla28[[#This Row],[% participación]],IF(AND(K114&gt;0,O114&lt;&gt;"Ejecución"),"-",""))</f>
        <v>4683.7416957354844</v>
      </c>
      <c r="M114" s="122" t="s">
        <v>1148</v>
      </c>
      <c r="N114" s="171">
        <f>+IF(M118="No",1,IF(M118="Si","Ingrese %",""))</f>
        <v>1</v>
      </c>
      <c r="O114" s="160" t="s">
        <v>1150</v>
      </c>
      <c r="P114" s="77"/>
    </row>
    <row r="115" spans="1:16" s="6" customFormat="1" ht="24.75" customHeight="1" x14ac:dyDescent="0.25">
      <c r="A115" s="141">
        <v>2</v>
      </c>
      <c r="B115" s="159" t="s">
        <v>2665</v>
      </c>
      <c r="C115" s="161" t="s">
        <v>31</v>
      </c>
      <c r="D115" s="119" t="s">
        <v>2687</v>
      </c>
      <c r="E115" s="143">
        <v>43885</v>
      </c>
      <c r="F115" s="143">
        <v>44196</v>
      </c>
      <c r="G115" s="158">
        <f t="shared" ref="G115:G116" si="4">IF(AND(E115&lt;&gt;"",F115&lt;&gt;""),((F115-E115)/30),"")</f>
        <v>10.366666666666667</v>
      </c>
      <c r="H115" s="120" t="s">
        <v>2692</v>
      </c>
      <c r="I115" s="63" t="s">
        <v>220</v>
      </c>
      <c r="J115" s="63" t="s">
        <v>487</v>
      </c>
      <c r="K115" s="121">
        <v>3291742447</v>
      </c>
      <c r="L115" s="99">
        <f>+IF(AND(K115&gt;0,O115="Ejecución"),(K115/877802)*Tabla28[[#This Row],[% participación]],IF(AND(K115&gt;0,O115&lt;&gt;"Ejecución"),"-",""))</f>
        <v>3749.9828514858705</v>
      </c>
      <c r="M115" s="65" t="s">
        <v>1148</v>
      </c>
      <c r="N115" s="171">
        <f>+IF(M118="No",1,IF(M118="Si","Ingrese %",""))</f>
        <v>1</v>
      </c>
      <c r="O115" s="160" t="s">
        <v>1150</v>
      </c>
      <c r="P115" s="77"/>
    </row>
    <row r="116" spans="1:16" s="6" customFormat="1" ht="24.75" customHeight="1" x14ac:dyDescent="0.25">
      <c r="A116" s="141">
        <v>3</v>
      </c>
      <c r="B116" s="159" t="s">
        <v>2665</v>
      </c>
      <c r="C116" s="161" t="s">
        <v>31</v>
      </c>
      <c r="D116" s="119" t="s">
        <v>2688</v>
      </c>
      <c r="E116" s="143">
        <v>43885</v>
      </c>
      <c r="F116" s="143">
        <v>44196</v>
      </c>
      <c r="G116" s="158">
        <f t="shared" si="4"/>
        <v>10.366666666666667</v>
      </c>
      <c r="H116" s="118" t="s">
        <v>2692</v>
      </c>
      <c r="I116" s="63" t="s">
        <v>220</v>
      </c>
      <c r="J116" s="63" t="s">
        <v>487</v>
      </c>
      <c r="K116" s="121">
        <v>3775482883</v>
      </c>
      <c r="L116" s="99">
        <f>+IF(AND(K116&gt;0,O116="Ejecución"),(K116/877802)*Tabla28[[#This Row],[% participación]],IF(AND(K116&gt;0,O116&lt;&gt;"Ejecución"),"-",""))</f>
        <v>4301.0643436674782</v>
      </c>
      <c r="M116" s="65" t="s">
        <v>1148</v>
      </c>
      <c r="N116" s="171">
        <f>+IF(M118="No",1,IF(M118="Si","Ingrese %",""))</f>
        <v>1</v>
      </c>
      <c r="O116" s="160" t="s">
        <v>1150</v>
      </c>
      <c r="P116" s="77"/>
    </row>
    <row r="117" spans="1:16" s="6" customFormat="1" ht="24.75" customHeight="1" outlineLevel="1" x14ac:dyDescent="0.25">
      <c r="A117" s="141">
        <v>4</v>
      </c>
      <c r="B117" s="159" t="s">
        <v>2665</v>
      </c>
      <c r="C117" s="161" t="s">
        <v>31</v>
      </c>
      <c r="D117" s="119" t="s">
        <v>2689</v>
      </c>
      <c r="E117" s="143">
        <v>43914</v>
      </c>
      <c r="F117" s="143">
        <v>44196</v>
      </c>
      <c r="G117" s="158">
        <f t="shared" ref="G117:G159" si="5">IF(AND(E117&lt;&gt;"",F117&lt;&gt;""),((F117-E117)/30),"")</f>
        <v>9.4</v>
      </c>
      <c r="H117" s="120" t="s">
        <v>2693</v>
      </c>
      <c r="I117" s="63" t="s">
        <v>220</v>
      </c>
      <c r="J117" s="63" t="s">
        <v>487</v>
      </c>
      <c r="K117" s="121">
        <v>3242455840</v>
      </c>
      <c r="L117" s="99">
        <f>+IF(AND(K117&gt;0,O117="Ejecución"),(K117/877802)*Tabla28[[#This Row],[% participación]],IF(AND(K117&gt;0,O117&lt;&gt;"Ejecución"),"-",""))</f>
        <v>3693.8351017655464</v>
      </c>
      <c r="M117" s="65" t="s">
        <v>1148</v>
      </c>
      <c r="N117" s="171">
        <f>+IF(M118="No",1,IF(M118="Si","Ingrese %",""))</f>
        <v>1</v>
      </c>
      <c r="O117" s="160" t="s">
        <v>1150</v>
      </c>
      <c r="P117" s="77"/>
    </row>
    <row r="118" spans="1:16" s="7" customFormat="1" ht="24.75" customHeight="1" outlineLevel="1" x14ac:dyDescent="0.25">
      <c r="A118" s="142">
        <v>5</v>
      </c>
      <c r="B118" s="159" t="s">
        <v>2665</v>
      </c>
      <c r="C118" s="161" t="s">
        <v>31</v>
      </c>
      <c r="D118" s="119" t="s">
        <v>2690</v>
      </c>
      <c r="E118" s="143">
        <v>43885</v>
      </c>
      <c r="F118" s="143">
        <v>44196</v>
      </c>
      <c r="G118" s="158">
        <f t="shared" si="5"/>
        <v>10.366666666666667</v>
      </c>
      <c r="H118" s="118" t="s">
        <v>2693</v>
      </c>
      <c r="I118" s="63" t="s">
        <v>220</v>
      </c>
      <c r="J118" s="63" t="s">
        <v>497</v>
      </c>
      <c r="K118" s="121">
        <v>1967449515</v>
      </c>
      <c r="L118" s="99">
        <f>+IF(AND(K118&gt;0,O118="Ejecución"),(K118/877802)*Tabla28[[#This Row],[% participación]],IF(AND(K118&gt;0,O118&lt;&gt;"Ejecución"),"-",""))</f>
        <v>2241.3363321113416</v>
      </c>
      <c r="M118" s="65" t="s">
        <v>1148</v>
      </c>
      <c r="N118" s="171">
        <f t="shared" ref="N118:N160" si="6">+IF(M118="No",1,IF(M118="Si","Ingrese %",""))</f>
        <v>1</v>
      </c>
      <c r="O118" s="160" t="s">
        <v>1150</v>
      </c>
      <c r="P118" s="78"/>
    </row>
    <row r="119" spans="1:16" s="7" customFormat="1" ht="24.75" customHeight="1" outlineLevel="1" x14ac:dyDescent="0.25">
      <c r="A119" s="142">
        <v>6</v>
      </c>
      <c r="B119" s="159" t="s">
        <v>2665</v>
      </c>
      <c r="C119" s="161" t="s">
        <v>31</v>
      </c>
      <c r="D119" s="119" t="s">
        <v>2691</v>
      </c>
      <c r="E119" s="143">
        <v>43885</v>
      </c>
      <c r="F119" s="143">
        <v>44196</v>
      </c>
      <c r="G119" s="158">
        <f t="shared" si="5"/>
        <v>10.366666666666667</v>
      </c>
      <c r="H119" s="118" t="s">
        <v>2693</v>
      </c>
      <c r="I119" s="63" t="s">
        <v>220</v>
      </c>
      <c r="J119" s="63" t="s">
        <v>497</v>
      </c>
      <c r="K119" s="121">
        <v>2147344489</v>
      </c>
      <c r="L119" s="99">
        <f>+IF(AND(K119&gt;0,O119="Ejecución"),(K119/877802)*Tabla28[[#This Row],[% participación]],IF(AND(K119&gt;0,O119&lt;&gt;"Ejecución"),"-",""))</f>
        <v>2446.2743181264113</v>
      </c>
      <c r="M119" s="65" t="s">
        <v>1148</v>
      </c>
      <c r="N119" s="171">
        <f t="shared" si="6"/>
        <v>1</v>
      </c>
      <c r="O119" s="160" t="s">
        <v>1150</v>
      </c>
      <c r="P119" s="78"/>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5">
      <c r="A121" s="142">
        <v>8</v>
      </c>
      <c r="B121" s="159" t="s">
        <v>2665</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0.03</v>
      </c>
      <c r="G179" s="163">
        <f>IF(F179&gt;0,SUM(E179+F179),"")</f>
        <v>0.05</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0.05</v>
      </c>
      <c r="D185" s="90" t="s">
        <v>2628</v>
      </c>
      <c r="E185" s="93">
        <f>+(C185*SUM(K20:K35))</f>
        <v>217660095.10000002</v>
      </c>
      <c r="F185" s="91"/>
      <c r="G185" s="92"/>
      <c r="H185" s="87"/>
      <c r="I185" s="89" t="s">
        <v>2627</v>
      </c>
      <c r="J185" s="164">
        <f>+SUM(M179:M183)</f>
        <v>0.02</v>
      </c>
      <c r="K185" s="200" t="s">
        <v>2628</v>
      </c>
      <c r="L185" s="200"/>
      <c r="M185" s="93">
        <f>+J185*(SUM(K20:K35))</f>
        <v>87064038.040000007</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41831</v>
      </c>
      <c r="D193" s="5"/>
      <c r="E193" s="124">
        <v>1522</v>
      </c>
      <c r="F193" s="5"/>
      <c r="G193" s="5"/>
      <c r="H193" s="145" t="s">
        <v>2678</v>
      </c>
      <c r="J193" s="5"/>
      <c r="K193" s="125">
        <v>39472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2620</v>
      </c>
      <c r="H211" s="146" t="s">
        <v>2700</v>
      </c>
      <c r="J211" s="27" t="s">
        <v>2622</v>
      </c>
      <c r="K211" s="146" t="s">
        <v>2703</v>
      </c>
      <c r="L211" s="21"/>
      <c r="M211" s="21"/>
      <c r="N211" s="21"/>
      <c r="O211" s="8"/>
    </row>
    <row r="212" spans="1:15" x14ac:dyDescent="0.25">
      <c r="A212" s="9"/>
      <c r="B212" s="27" t="s">
        <v>2619</v>
      </c>
      <c r="C212" s="145" t="s">
        <v>2678</v>
      </c>
      <c r="D212" s="21"/>
      <c r="G212" s="27" t="s">
        <v>2621</v>
      </c>
      <c r="H212" s="146" t="s">
        <v>2701</v>
      </c>
      <c r="J212" s="27" t="s">
        <v>2623</v>
      </c>
      <c r="K212" s="145"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microsoft.com/office/infopath/2007/PartnerControl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79</vt:i4>
      </vt:variant>
    </vt:vector>
  </HeadingPairs>
  <TitlesOfParts>
    <vt:vector size="84"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2020-12-29T18:29:40Z</cp:lastPrinted>
  <dcterms:created xsi:type="dcterms:W3CDTF">2020-10-14T21:57:42Z</dcterms:created>
  <dcterms:modified xsi:type="dcterms:W3CDTF">2020-12-29T20:19:55Z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