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MANIFESTACION DE INTERES 2021-23-1000073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<sst xmlns="http://schemas.openxmlformats.org/spreadsheetml/2006/main" count="3105" uniqueCount="2701">
  <si>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</si>
  <si>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</si>
  <si>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</si>
  <si>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</si>
  <si>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</si>
  <si>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</si>
  <si>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</si>
  <si>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</si>
  <si>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</si>
  <si>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</si>
  <si>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</si>
  <si>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</si>
  <si>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</si>
  <si>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</si>
  <si>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</si>
  <si>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</si>
  <si>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</si>
  <si>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</si>
  <si>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</si>
  <si>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</si>
  <si>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</si>
  <si>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</si>
  <si>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</si>
  <si>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</si>
  <si>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</si>
  <si>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</si>
  <si>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</si>
  <si>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</si>
  <si>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</si>
  <si>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</si>
  <si>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</si>
  <si>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</si>
  <si>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</si>
  <si>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</si>
  <si>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</si>
  <si>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</si>
  <si>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</si>
  <si>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</si>
  <si>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</si>
  <si>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</si>
  <si>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</si>
  <si>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</si>
  <si>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</si>
  <si>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</si>
  <si>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</si>
  <si>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</si>
  <si>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</si>
  <si>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</si>
  <si>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</si>
  <si>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</si>
  <si>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</si>
  <si>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</si>
  <si>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</si>
  <si>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</si>
  <si>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</si>
  <si>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</si>
  <si>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</si>
  <si>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</si>
  <si>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</si>
  <si>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</si>
  <si>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</si>
  <si>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</si>
  <si>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</si>
  <si>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</si>
  <si>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</si>
  <si>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</si>
  <si>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</si>
  <si>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</si>
  <si>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</si>
  <si>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</si>
  <si>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</si>
  <si>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</si>
  <si>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</si>
  <si>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</si>
  <si>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</si>
  <si>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</si>
  <si>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</si>
  <si>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</si>
  <si>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</si>
  <si>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</si>
  <si>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</si>
  <si>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</si>
  <si>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</si>
  <si>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</si>
  <si>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</si>
  <si>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</si>
  <si>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</si>
  <si>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</si>
  <si>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</si>
  <si>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</si>
  <si>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</si>
  <si>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</si>
  <si>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</si>
  <si>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</si>
  <si>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</si>
  <si>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</si>
  <si>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</si>
  <si>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</si>
  <si>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</si>
  <si>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</si>
  <si>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</si>
  <si>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</si>
  <si>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</si>
  <si>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</si>
  <si>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</si>
  <si>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</si>
  <si>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</si>
  <si>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</si>
  <si>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</si>
  <si>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</si>
  <si>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</si>
  <si>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</si>
  <si>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</si>
  <si>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</si>
  <si>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</si>
  <si>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</si>
  <si>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</si>
  <si>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</si>
  <si>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</si>
  <si>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</si>
  <si>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</si>
  <si>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</si>
  <si>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</si>
  <si>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</si>
  <si>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</si>
  <si>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</si>
  <si>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</si>
  <si>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</si>
  <si>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</si>
  <si>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</si>
  <si>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</si>
  <si>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</si>
  <si>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</si>
  <si>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</si>
  <si>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</si>
  <si>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</si>
  <si>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</si>
  <si>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</si>
  <si>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</si>
  <si>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</si>
  <si>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</si>
  <si>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</si>
  <si>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</si>
  <si>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</si>
  <si>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</si>
  <si>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</si>
  <si>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</si>
  <si>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</si>
  <si>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</si>
  <si>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</si>
  <si>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</si>
  <si>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</si>
  <si>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</si>
  <si>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</si>
  <si>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</si>
  <si>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</si>
  <si>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</si>
  <si>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</si>
  <si>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</si>
  <si>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</si>
  <si>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</si>
  <si>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</si>
  <si>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</si>
  <si>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</si>
  <si>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</si>
  <si>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</si>
  <si>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</si>
  <si>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</si>
  <si>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</si>
  <si>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</si>
  <si>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</si>
  <si>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</si>
  <si>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</si>
  <si>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</si>
  <si>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</si>
  <si>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</si>
  <si>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</si>
  <si>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</si>
  <si>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</si>
  <si>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</si>
  <si>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</si>
  <si>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</si>
  <si>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</si>
  <si>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</si>
  <si>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</si>
  <si>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</si>
  <si>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</si>
  <si>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</si>
  <si>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</si>
  <si>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</si>
  <si>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</si>
  <si>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</si>
  <si>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</si>
  <si>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</si>
  <si>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</si>
  <si>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</si>
  <si>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</si>
  <si>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</si>
  <si>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</si>
  <si>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</si>
  <si>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</si>
  <si>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</si>
  <si>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</si>
  <si>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</si>
  <si>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</si>
  <si>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</si>
  <si>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</si>
  <si>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</si>
  <si>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</si>
  <si>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</si>
  <si>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</si>
  <si>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</si>
  <si>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</si>
  <si>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</si>
  <si>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</si>
  <si>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</si>
  <si>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</si>
  <si>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</si>
  <si>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</si>
  <si>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</si>
  <si>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</si>
  <si>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</si>
  <si>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</si>
  <si>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</si>
  <si>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</si>
  <si>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</si>
  <si>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</si>
  <si>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</si>
  <si>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</si>
  <si>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</si>
  <si>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</si>
  <si>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</si>
  <si>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</si>
  <si>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</si>
  <si>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</si>
  <si>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</si>
  <si>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</si>
  <si>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</si>
  <si>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</si>
  <si>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</si>
  <si>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</si>
  <si>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</si>
  <si>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</si>
  <si>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</si>
  <si>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</si>
  <si>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</si>
  <si>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</si>
  <si>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</si>
  <si>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</si>
  <si>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</si>
  <si>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</si>
  <si>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</si>
  <si>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</si>
  <si>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</si>
  <si>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</si>
  <si>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</si>
  <si>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</si>
  <si>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</si>
  <si>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</si>
  <si>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</si>
  <si>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</si>
  <si>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</si>
  <si>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</si>
  <si>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</si>
  <si>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</si>
  <si>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</si>
  <si>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</si>
  <si>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</si>
  <si>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</si>
  <si>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</si>
  <si>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</si>
  <si>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</si>
  <si>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</si>
  <si>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</si>
  <si>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</si>
  <si>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</si>
  <si>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</si>
  <si>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</si>
  <si>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</si>
  <si>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</si>
  <si>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</si>
  <si>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</si>
  <si>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</si>
  <si>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</si>
  <si>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</si>
  <si>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</si>
  <si>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</si>
  <si>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</si>
  <si>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</si>
  <si>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</si>
  <si>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</si>
  <si>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</si>
  <si>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</si>
  <si>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</si>
  <si>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</si>
  <si>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</si>
  <si>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</si>
  <si>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</si>
  <si>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</si>
  <si>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</si>
  <si>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</si>
  <si>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</si>
  <si>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</si>
  <si>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</si>
  <si>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</si>
  <si>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</si>
  <si>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</si>
  <si>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</si>
  <si>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</si>
  <si>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</si>
  <si>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</si>
  <si>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</si>
  <si>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</si>
  <si>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</si>
  <si>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</si>
  <si>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</si>
  <si>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</si>
  <si>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</si>
  <si>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</si>
  <si>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</si>
  <si>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</si>
  <si>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</si>
  <si>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</si>
  <si>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</si>
  <si>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</si>
  <si>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</si>
  <si>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</si>
  <si>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</si>
  <si>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</si>
  <si>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</si>
  <si>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</si>
  <si>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</si>
  <si>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</si>
  <si>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</si>
  <si>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</si>
  <si>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</si>
  <si>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</si>
  <si>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</si>
  <si>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</si>
  <si>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</si>
  <si>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</si>
  <si>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</si>
  <si>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</si>
  <si>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</si>
  <si>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</si>
  <si>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</si>
  <si>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</si>
  <si>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</si>
  <si>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</si>
  <si>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</si>
  <si>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</si>
  <si>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</si>
  <si>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</si>
  <si>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</si>
  <si>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</si>
  <si>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</si>
  <si>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</si>
  <si>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</si>
  <si>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</si>
  <si>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</si>
  <si>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</si>
  <si>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</si>
  <si>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</si>
  <si>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</si>
  <si>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</si>
  <si>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</si>
  <si>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</si>
  <si>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</si>
  <si>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</si>
  <si>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</si>
  <si>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</si>
  <si>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</si>
  <si>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</si>
  <si>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</si>
  <si>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</si>
  <si>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</si>
  <si>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</si>
  <si>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</si>
  <si>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</si>
  <si>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</si>
  <si>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</si>
  <si>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</si>
  <si>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</si>
  <si>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</si>
  <si>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</si>
  <si>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</si>
  <si>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</si>
  <si>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</si>
  <si>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</si>
  <si>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</si>
  <si>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</si>
  <si>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</si>
  <si>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</si>
  <si>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</si>
  <si>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</si>
  <si>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</si>
  <si>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</si>
  <si>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</si>
  <si>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</si>
  <si>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</si>
  <si>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</si>
  <si>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</si>
  <si>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</si>
  <si>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</si>
  <si>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</si>
  <si>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</si>
  <si>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</si>
  <si>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</si>
  <si>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</si>
  <si>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</si>
  <si>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</si>
  <si>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</si>
  <si>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</si>
  <si>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</si>
  <si>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</si>
  <si>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</si>
  <si>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</si>
  <si>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</si>
  <si>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</si>
  <si>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</si>
  <si>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</si>
  <si>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</si>
  <si>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</si>
  <si>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</si>
  <si>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</si>
  <si>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</si>
  <si>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</si>
  <si>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</si>
  <si>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</si>
  <si>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</si>
  <si>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</si>
  <si>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</si>
  <si>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</si>
  <si>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</si>
  <si>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</si>
  <si>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</si>
  <si>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</si>
  <si>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</si>
  <si>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</si>
  <si>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</si>
  <si>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</si>
  <si>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</si>
  <si>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</si>
  <si>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</si>
  <si>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</si>
  <si>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</si>
  <si>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</si>
  <si>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</si>
  <si>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</si>
  <si>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</si>
  <si>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</si>
  <si>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</si>
  <si>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</si>
  <si>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</si>
  <si>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</si>
  <si>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</si>
  <si>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</si>
  <si>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</si>
  <si>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</si>
  <si>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</si>
  <si>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</si>
  <si>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</si>
  <si>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</si>
  <si>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</si>
  <si>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</si>
  <si>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</si>
  <si>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</si>
  <si>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</si>
  <si>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</si>
  <si>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</si>
  <si>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</si>
  <si>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</si>
  <si>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</si>
  <si>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</si>
  <si>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</si>
  <si>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</si>
  <si>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</si>
  <si>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</si>
  <si>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</si>
  <si>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</si>
  <si>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</si>
  <si>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</si>
  <si>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</si>
  <si>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</si>
  <si>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</si>
  <si>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</si>
  <si>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</si>
  <si>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</si>
  <si>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</si>
  <si>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</si>
  <si>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</si>
  <si>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</si>
  <si>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</si>
  <si>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</si>
  <si>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</si>
  <si>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</si>
  <si>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</si>
  <si>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</si>
  <si>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</si>
  <si>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</si>
  <si>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</si>
  <si>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</si>
  <si>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</si>
  <si>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</si>
  <si>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</si>
  <si>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</si>
  <si>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</si>
  <si>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</si>
  <si>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</si>
  <si>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</si>
  <si>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</si>
  <si>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</si>
  <si>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</si>
  <si>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</si>
  <si>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</si>
  <si>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</si>
  <si>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</si>
  <si>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</si>
  <si>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</si>
  <si>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</si>
  <si>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</si>
  <si>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</si>
  <si>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</si>
  <si>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</si>
  <si>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</si>
  <si>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</si>
  <si>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</si>
  <si>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</si>
  <si>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</si>
  <si>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</si>
  <si>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</si>
  <si>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</si>
  <si>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</si>
  <si>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</si>
  <si>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</si>
  <si>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</si>
  <si>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</si>
  <si>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</si>
  <si>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</si>
  <si>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</si>
  <si>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</si>
  <si>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</si>
  <si>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</si>
  <si>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</si>
  <si>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</si>
  <si>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</si>
  <si>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</si>
  <si>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</si>
  <si>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</si>
  <si>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</si>
  <si>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</si>
  <si>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</si>
  <si>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</si>
  <si>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</si>
  <si>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</si>
  <si>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</si>
  <si>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</si>
  <si>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</si>
  <si>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</si>
  <si>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</si>
  <si>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</si>
  <si>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</si>
  <si>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</si>
  <si>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</si>
  <si>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</si>
  <si>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</si>
  <si>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</si>
  <si>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</si>
  <si>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</si>
  <si>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</si>
  <si>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</si>
  <si>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</si>
  <si>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</si>
  <si>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</si>
  <si>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</si>
  <si>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</si>
  <si>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</si>
  <si>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</si>
  <si>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</si>
  <si>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</si>
  <si>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</si>
  <si>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</si>
  <si>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</si>
  <si>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</si>
  <si>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</si>
  <si>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</si>
  <si>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</si>
  <si>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</si>
  <si>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</si>
  <si>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</si>
  <si>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</si>
  <si>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</si>
  <si>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</si>
  <si>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</si>
  <si>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</si>
  <si>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</si>
  <si>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</si>
  <si>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</si>
  <si>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</si>
  <si>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</si>
  <si>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</si>
  <si>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</si>
  <si>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</si>
  <si>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</si>
  <si>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</si>
  <si>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</si>
  <si>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</si>
  <si>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</si>
  <si>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</si>
  <si>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</si>
  <si>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</si>
  <si>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</si>
  <si>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</si>
  <si>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</si>
  <si>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</si>
  <si>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</si>
  <si>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</si>
  <si>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</si>
  <si>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</si>
  <si>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</si>
  <si>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</si>
  <si>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</si>
  <si>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</si>
  <si>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</si>
  <si>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</si>
  <si>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</si>
  <si>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</si>
  <si>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</si>
  <si>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</si>
  <si>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</si>
  <si>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</si>
  <si>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</si>
  <si>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</si>
  <si>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</si>
  <si>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</si>
  <si>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</si>
  <si>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</si>
  <si>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</si>
  <si>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</si>
  <si>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</si>
  <si>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</si>
  <si>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</si>
  <si>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</si>
  <si>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</si>
  <si>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</si>
  <si>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</si>
  <si>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</si>
  <si>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</si>
  <si>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</si>
  <si>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</si>
  <si>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</si>
  <si>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</si>
  <si>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</si>
  <si>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</si>
  <si>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</si>
  <si>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</si>
  <si>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</si>
  <si>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</si>
  <si>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</si>
  <si>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</si>
  <si>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</si>
  <si>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</si>
  <si>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</si>
  <si>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</si>
  <si>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</si>
  <si>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</si>
  <si>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</si>
  <si>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</si>
  <si>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</si>
  <si>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</si>
  <si>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</si>
  <si>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</si>
  <si>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</si>
  <si>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</si>
  <si>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</si>
  <si>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</si>
  <si>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</si>
  <si>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</si>
  <si>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</si>
  <si>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</si>
  <si>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</si>
  <si>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</si>
  <si>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</si>
  <si>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</si>
  <si>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</si>
  <si>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</si>
  <si>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</si>
  <si>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</si>
  <si>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</si>
  <si>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</si>
  <si>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</si>
  <si>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</si>
  <si>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</si>
  <si>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</si>
  <si>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</si>
  <si>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</si>
  <si>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</si>
  <si>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</si>
  <si>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</si>
  <si>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</si>
  <si>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</si>
  <si>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</si>
  <si>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</si>
  <si>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</si>
  <si>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</si>
  <si>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</si>
  <si>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</si>
  <si>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</si>
  <si>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</si>
  <si>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</si>
  <si>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</si>
  <si>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</si>
  <si>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</si>
  <si>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</si>
  <si>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</si>
  <si>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</si>
  <si>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</si>
  <si>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</si>
  <si>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</si>
  <si>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</si>
  <si>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</si>
  <si>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</si>
  <si>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</si>
  <si>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</si>
  <si>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</si>
  <si>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</si>
  <si>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</si>
  <si>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</si>
  <si>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</si>
  <si>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</si>
  <si>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</si>
  <si>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</si>
  <si>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</si>
  <si>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</si>
  <si>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</si>
  <si>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</si>
  <si>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</si>
  <si>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</si>
  <si>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</si>
  <si>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</si>
  <si>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</si>
  <si>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</si>
  <si>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</si>
  <si>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</si>
  <si>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</si>
  <si>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</si>
  <si>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</si>
  <si>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</si>
  <si>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</si>
  <si>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</si>
  <si>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</si>
  <si>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</si>
  <si>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</si>
  <si>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</si>
  <si>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</si>
  <si>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</si>
  <si>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</si>
  <si>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</si>
  <si>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</si>
  <si>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</si>
  <si>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</si>
  <si>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</si>
  <si>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</si>
  <si>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</si>
  <si>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</si>
  <si>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</si>
  <si>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</si>
  <si>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</si>
  <si>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</si>
  <si>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</si>
  <si>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</si>
  <si>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</si>
  <si>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</si>
  <si>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</si>
  <si>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</si>
  <si>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</si>
  <si>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</si>
  <si>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</si>
  <si>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</si>
  <si>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</si>
  <si>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</si>
  <si>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</si>
  <si>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</si>
  <si>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</si>
  <si>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</si>
  <si>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</si>
  <si>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</si>
  <si>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</si>
  <si>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</si>
  <si>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</si>
  <si>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</si>
  <si>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</si>
  <si>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</si>
  <si>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</si>
  <si>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</si>
  <si>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</si>
  <si>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</si>
  <si>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</si>
  <si>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</si>
  <si>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</si>
  <si>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</si>
  <si>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</si>
  <si>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</si>
  <si>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</si>
  <si>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</si>
  <si>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</si>
  <si>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</si>
  <si>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</si>
  <si>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</si>
  <si>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</si>
  <si>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</si>
  <si>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</si>
  <si>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</si>
  <si>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</si>
  <si>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</si>
  <si>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</si>
  <si>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</si>
  <si>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</si>
  <si>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</si>
  <si>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</si>
  <si>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</si>
  <si>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</si>
  <si>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</si>
  <si>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</si>
  <si>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</si>
  <si>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</si>
  <si>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</si>
  <si>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</si>
  <si>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</si>
  <si>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</si>
  <si>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</si>
  <si>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</si>
  <si>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</si>
  <si>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</si>
  <si>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</si>
  <si>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</si>
  <si>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</si>
  <si>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</si>
  <si>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</si>
  <si>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</si>
  <si>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</si>
  <si>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</si>
  <si>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</si>
  <si>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</si>
  <si>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</si>
  <si>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</si>
  <si>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</si>
  <si>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</si>
  <si>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</si>
  <si>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</si>
  <si>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</si>
  <si>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</si>
  <si>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</si>
  <si>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</si>
  <si>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</si>
  <si>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</si>
  <si>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</si>
  <si>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</si>
  <si>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</si>
  <si>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</si>
  <si>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</si>
  <si>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</si>
  <si>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</si>
  <si>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</si>
  <si>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</si>
  <si>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</si>
  <si>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</si>
  <si>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</si>
  <si>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</si>
  <si>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</si>
  <si>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</si>
  <si>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</si>
  <si>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</si>
  <si>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</si>
  <si>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</si>
  <si>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</si>
  <si>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</si>
  <si>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</si>
  <si>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</si>
  <si>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</si>
  <si>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</si>
  <si>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</si>
  <si>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</si>
  <si>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</si>
  <si>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</si>
  <si>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</si>
  <si>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</si>
  <si>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</si>
  <si>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</si>
  <si>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</si>
  <si>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</si>
  <si>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</si>
  <si>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</si>
  <si>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</si>
  <si>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</si>
  <si>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</si>
  <si>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</si>
  <si>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</si>
  <si>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</si>
  <si>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</si>
  <si>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</si>
  <si>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</si>
  <si>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</si>
  <si>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</si>
  <si>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</si>
  <si>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</si>
  <si>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</si>
  <si>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</si>
  <si>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</si>
  <si>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</si>
  <si>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</si>
  <si>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</si>
  <si>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</si>
  <si>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</si>
  <si>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</si>
  <si>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</si>
  <si>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</si>
  <si>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</si>
  <si>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</si>
  <si>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</si>
  <si>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</si>
  <si>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</si>
  <si>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</si>
  <si>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</si>
  <si>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</si>
  <si>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</si>
  <si>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</si>
  <si>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</si>
  <si>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</si>
  <si>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</si>
  <si>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</si>
  <si>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</si>
  <si>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</si>
  <si>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</si>
  <si>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</si>
  <si>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</si>
  <si>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</si>
  <si>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</si>
  <si>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</si>
  <si>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</si>
  <si>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</si>
  <si>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</si>
  <si>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</si>
  <si>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</si>
  <si>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</si>
  <si>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</si>
  <si>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</si>
  <si>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</si>
  <si>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</si>
  <si>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</si>
  <si>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</si>
  <si>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</si>
  <si>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</si>
  <si>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</si>
  <si>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</si>
  <si>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</si>
  <si>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</si>
  <si>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</si>
  <si>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</si>
  <si>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</si>
  <si>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</si>
  <si>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</si>
  <si>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</si>
  <si>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</si>
  <si>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</si>
  <si>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</si>
  <si>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</si>
  <si>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</si>
  <si>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</si>
  <si>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</si>
  <si>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</si>
  <si>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</si>
  <si>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</si>
  <si>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</si>
  <si>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</si>
  <si>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</si>
  <si>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</si>
  <si>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</si>
  <si>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</si>
  <si>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</si>
  <si>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</si>
  <si>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</si>
  <si>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</si>
  <si>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</si>
  <si>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</si>
  <si>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</si>
  <si>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</si>
  <si>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</si>
  <si>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</si>
  <si>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</si>
  <si>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</si>
  <si>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</si>
  <si>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</si>
  <si>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</si>
  <si>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</si>
  <si>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</si>
  <si>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</si>
  <si>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</si>
  <si>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</si>
  <si>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</si>
  <si>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</si>
  <si>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</si>
  <si>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</si>
  <si>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</si>
  <si>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</si>
  <si>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</si>
  <si>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</si>
  <si>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</si>
  <si>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</si>
  <si>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</si>
  <si>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</si>
  <si>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</si>
  <si>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</si>
  <si>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</si>
  <si>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</si>
  <si>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</si>
  <si>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</si>
  <si>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</si>
  <si>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</si>
  <si>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</si>
  <si>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</si>
  <si>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</si>
  <si>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</si>
  <si>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</si>
  <si>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</si>
  <si>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</si>
  <si>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</si>
  <si>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</si>
  <si>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</si>
  <si>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</si>
  <si>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</si>
  <si>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</si>
  <si>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</si>
  <si>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</si>
  <si>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</si>
  <si>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</si>
  <si>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</si>
  <si>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</si>
  <si>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</si>
  <si>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</si>
  <si>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</si>
  <si>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</si>
  <si>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</si>
  <si>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</si>
  <si>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</si>
  <si>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</si>
  <si>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</si>
  <si>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</si>
  <si>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</si>
  <si>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</si>
  <si>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</si>
  <si>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</si>
  <si>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</si>
  <si>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</si>
  <si>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</si>
  <si>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</si>
  <si>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</si>
  <si>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</si>
  <si>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</si>
  <si>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</si>
  <si>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</si>
  <si>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</si>
  <si>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</si>
  <si>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</si>
  <si>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</si>
  <si>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</si>
  <si>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</si>
  <si>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</si>
  <si>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</si>
  <si>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</si>
  <si>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</si>
  <si>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</si>
  <si>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</si>
  <si>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</si>
  <si>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</si>
  <si>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</si>
  <si>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</si>
  <si>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</si>
  <si>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</si>
  <si>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</si>
  <si>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</si>
  <si>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</si>
  <si>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</si>
  <si>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</si>
  <si>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</si>
  <si>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</si>
  <si>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</si>
  <si>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</si>
  <si>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</si>
  <si>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</si>
  <si>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</si>
  <si>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</si>
  <si>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</si>
  <si>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</si>
  <si>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</si>
  <si>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</si>
  <si>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</si>
  <si>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</si>
  <si>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</si>
  <si>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</si>
  <si>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</si>
  <si>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</si>
  <si>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</si>
  <si>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</si>
  <si>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</si>
  <si>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</si>
  <si>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</si>
  <si>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</si>
  <si>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</si>
  <si>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</si>
  <si>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</si>
  <si>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</si>
  <si>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</si>
  <si>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</si>
  <si>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</si>
  <si>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</si>
  <si>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</si>
  <si>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</si>
  <si>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</si>
  <si>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</si>
  <si>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</si>
  <si>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</si>
  <si>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</si>
  <si>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</si>
  <si>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</si>
  <si>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</si>
  <si>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</si>
  <si>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</si>
  <si>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</si>
  <si>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</si>
  <si>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</si>
  <si>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</si>
  <si>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</si>
  <si>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</si>
  <si>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</si>
  <si>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</si>
  <si>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</si>
  <si>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</si>
  <si>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</si>
  <si>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</si>
  <si>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</si>
  <si>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</si>
  <si>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</si>
  <si>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</si>
  <si>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</si>
  <si>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</si>
  <si>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</si>
  <si>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</si>
  <si>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</si>
  <si>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</si>
  <si>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</si>
  <si>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</si>
  <si>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</si>
  <si>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</si>
  <si>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</si>
  <si>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</si>
  <si>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</si>
  <si>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</si>
  <si>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</si>
  <si>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</si>
  <si>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</si>
  <si>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</si>
  <si>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</si>
  <si>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</si>
  <si>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</si>
  <si>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</si>
  <si>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</si>
  <si>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</si>
  <si>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</si>
  <si>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</si>
  <si>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</si>
  <si>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</si>
  <si>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</si>
  <si>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</si>
  <si>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</si>
  <si>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</si>
  <si>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</si>
  <si>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</si>
  <si>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</si>
  <si>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</si>
  <si>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</si>
  <si>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</si>
  <si>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</si>
  <si>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</si>
  <si>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</si>
  <si>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</si>
  <si>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</si>
  <si>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</si>
  <si>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</si>
  <si>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</si>
  <si>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</si>
  <si>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</si>
  <si>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</si>
  <si>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</si>
  <si>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</si>
  <si>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</si>
  <si>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</si>
  <si>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</si>
  <si>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</si>
  <si>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</si>
  <si>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</si>
  <si>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</si>
  <si>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</si>
  <si>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</si>
  <si>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</si>
  <si>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</si>
  <si>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</si>
  <si>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</si>
  <si>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</si>
  <si>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</si>
  <si>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</si>
  <si>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</si>
  <si>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</si>
  <si>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</si>
  <si>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</si>
  <si>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</si>
  <si>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</si>
  <si>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</si>
  <si>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</si>
  <si>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</si>
  <si>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</si>
  <si>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</si>
  <si>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</si>
  <si>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</si>
  <si>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</si>
  <si>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</si>
  <si>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</si>
  <si>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</si>
  <si>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</si>
  <si>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</si>
  <si>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</si>
  <si>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</si>
  <si>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</si>
  <si>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</si>
  <si>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</si>
  <si>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</si>
  <si>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</si>
  <si>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</si>
  <si>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</si>
  <si>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</si>
  <si>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</si>
  <si>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</si>
  <si>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</si>
  <si>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</si>
  <si>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</si>
  <si>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</si>
  <si>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</si>
  <si>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</si>
  <si>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</si>
  <si>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</si>
  <si>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</si>
  <si>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</si>
  <si>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</si>
  <si>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</si>
  <si>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</si>
  <si>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</si>
  <si>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</si>
  <si>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</si>
  <si>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</si>
  <si>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</si>
  <si>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</si>
  <si>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</si>
  <si>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</si>
  <si>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</si>
  <si>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</si>
  <si>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</si>
  <si>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</si>
  <si>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</si>
  <si>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</si>
  <si>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</si>
  <si>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</si>
  <si>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</si>
  <si>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</si>
  <si>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</si>
  <si>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</si>
  <si>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</si>
  <si>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</si>
  <si>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</si>
  <si>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</si>
  <si>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</si>
  <si>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</si>
  <si>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</si>
  <si>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</si>
  <si>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</si>
  <si>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</si>
  <si>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</si>
  <si>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</si>
  <si>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</si>
  <si>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</si>
  <si>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</si>
  <si>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</si>
  <si>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</si>
  <si>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</si>
  <si>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</si>
  <si>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</si>
  <si>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</si>
  <si>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</si>
  <si>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</si>
  <si>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</si>
  <si>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</si>
  <si>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</si>
  <si>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</si>
  <si>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</si>
  <si>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</si>
  <si>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</si>
  <si>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</si>
  <si>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</si>
  <si>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</si>
  <si>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</si>
  <si>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</si>
  <si>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</si>
  <si>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</si>
  <si>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</si>
  <si>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</si>
  <si>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</si>
  <si>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</si>
  <si>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</si>
  <si>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</si>
  <si>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</si>
  <si>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</si>
  <si>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</si>
  <si>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</si>
  <si>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</si>
  <si>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</si>
  <si>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</si>
  <si>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</si>
  <si>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</si>
  <si>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</si>
  <si>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</si>
  <si>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</si>
  <si>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</si>
  <si>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</si>
  <si>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</si>
  <si>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</si>
  <si>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</si>
  <si>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</si>
  <si>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</si>
  <si>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</si>
  <si>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</si>
  <si>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</si>
  <si>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</si>
  <si>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</si>
  <si>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</si>
  <si>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</si>
  <si>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</si>
  <si>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</si>
  <si>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</si>
  <si>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</si>
  <si>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</si>
  <si>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</si>
  <si>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</si>
  <si>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</si>
  <si>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</si>
  <si>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</si>
  <si>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</si>
  <si>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</si>
  <si>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</si>
  <si>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</si>
  <si>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</si>
  <si>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</si>
  <si>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</si>
  <si>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</si>
  <si>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</si>
  <si>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</si>
  <si>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</si>
  <si>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</si>
  <si>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</si>
  <si>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</si>
  <si>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</si>
  <si>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</si>
  <si>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</si>
  <si>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</si>
  <si>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</si>
  <si>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</si>
  <si>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</si>
  <si>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</si>
  <si>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</si>
  <si>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</si>
  <si>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</si>
  <si>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</si>
  <si>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</si>
  <si>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</si>
  <si>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</si>
  <si>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</si>
  <si>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</si>
  <si>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</si>
  <si>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</si>
  <si>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</si>
  <si>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</si>
  <si>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</si>
  <si>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</si>
  <si>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</si>
  <si>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</si>
  <si>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</si>
  <si>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</si>
  <si>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</si>
  <si>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</si>
  <si>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</si>
  <si>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</si>
  <si>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</si>
  <si>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</si>
  <si>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</si>
  <si>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</si>
  <si>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</si>
  <si>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</si>
  <si>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</si>
  <si>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</si>
  <si>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</si>
  <si>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</si>
  <si>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</si>
  <si>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</si>
  <si>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</si>
  <si>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</si>
  <si>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</si>
  <si>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</si>
  <si>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</si>
  <si>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</si>
  <si>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</si>
  <si>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</si>
  <si>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</si>
  <si>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</si>
  <si>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</si>
  <si>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</si>
  <si>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</si>
  <si>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</si>
  <si>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</si>
  <si>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</si>
  <si>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</si>
  <si>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</si>
  <si>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</si>
  <si>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</si>
  <si>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</si>
  <si>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</si>
  <si>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</si>
  <si>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</si>
  <si>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</si>
  <si>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</si>
  <si>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</si>
  <si>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</si>
  <si>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</si>
  <si>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</si>
  <si>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</si>
  <si>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</si>
  <si>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</si>
  <si>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</si>
  <si>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</si>
  <si>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</si>
  <si>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</si>
  <si>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</si>
  <si>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</si>
  <si>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</si>
  <si>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</si>
  <si>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</si>
  <si>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</si>
  <si>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</si>
  <si>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</si>
  <si>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</si>
  <si>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</si>
  <si>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</si>
  <si>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</si>
  <si>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</si>
  <si>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</si>
  <si>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</si>
  <si>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</si>
  <si>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</si>
  <si>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</si>
  <si>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</si>
  <si>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</si>
  <si>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</si>
  <si>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</si>
  <si>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</si>
  <si>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</si>
  <si>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</si>
  <si>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</si>
  <si>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</si>
  <si>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</si>
  <si>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</si>
  <si>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</si>
  <si>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</si>
  <si>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</si>
  <si>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</si>
  <si>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</si>
  <si>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</si>
  <si>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</si>
  <si>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</si>
  <si>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</si>
  <si>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</si>
  <si>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</si>
  <si>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</si>
  <si>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</si>
  <si>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</si>
  <si>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</si>
  <si>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</si>
  <si>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</si>
  <si>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</si>
  <si>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</si>
  <si>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</si>
  <si>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</si>
  <si>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</si>
  <si>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</si>
  <si>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</si>
  <si>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</si>
  <si>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</si>
  <si>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</si>
  <si>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</si>
  <si>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</si>
  <si>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</si>
  <si>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</si>
  <si>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</si>
  <si>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</si>
  <si>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</si>
  <si>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</si>
  <si>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</si>
  <si>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</si>
  <si>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</si>
  <si>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</si>
  <si>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</si>
  <si>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</si>
  <si>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</si>
  <si>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</si>
  <si>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</si>
  <si>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</si>
  <si>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</si>
  <si>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</si>
  <si>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</si>
  <si>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</si>
  <si>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</si>
  <si>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</si>
  <si>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</si>
  <si>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</si>
  <si>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</si>
  <si>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</si>
  <si>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</si>
  <si>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</si>
  <si>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</si>
  <si>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</si>
  <si>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</si>
  <si>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</si>
  <si>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</si>
  <si>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</si>
  <si>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</si>
  <si>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</si>
  <si>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</si>
  <si>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</si>
  <si>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</si>
  <si>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</si>
  <si>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</si>
  <si>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</si>
  <si>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</si>
  <si>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</si>
  <si>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</si>
  <si>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</si>
  <si>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</si>
  <si>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</si>
  <si>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</si>
  <si>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</si>
  <si>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</si>
  <si>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</si>
  <si>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</si>
  <si>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</si>
  <si>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</si>
  <si>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</si>
  <si>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</si>
  <si>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</si>
  <si>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</si>
  <si>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</si>
  <si>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</si>
  <si>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</si>
  <si>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</si>
  <si>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</si>
  <si>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</si>
  <si>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</si>
  <si>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</si>
  <si>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</si>
  <si>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</si>
  <si>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</si>
  <si>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</si>
  <si>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</si>
  <si>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</si>
  <si>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</si>
  <si>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</si>
  <si>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</si>
  <si>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</si>
  <si>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</si>
  <si>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</si>
  <si>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</si>
  <si>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</si>
  <si>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</si>
  <si>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</si>
  <si>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</si>
  <si>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</si>
  <si>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</si>
  <si>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</si>
  <si>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</si>
  <si>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</si>
  <si>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</si>
  <si>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</si>
  <si>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</si>
  <si>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</si>
  <si>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</si>
  <si>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</si>
  <si>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</si>
  <si>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</si>
  <si>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</si>
  <si>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</si>
  <si>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</si>
  <si>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</si>
  <si>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</si>
  <si>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</si>
  <si>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</si>
  <si>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</si>
  <si>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</si>
  <si>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</si>
  <si>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</si>
  <si>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</si>
  <si>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</si>
  <si>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</si>
  <si>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</si>
  <si>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</si>
  <si>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</si>
  <si>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</si>
  <si>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</si>
  <si>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</si>
  <si>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</si>
  <si>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</si>
  <si>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</si>
  <si>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</si>
  <si>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</si>
  <si>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</si>
  <si>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</si>
  <si>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</si>
  <si>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</si>
  <si>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</si>
  <si>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</si>
  <si>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</si>
  <si>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</si>
  <si>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</si>
  <si>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</si>
  <si>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</si>
  <si>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</si>
  <si>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</si>
  <si>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</si>
  <si>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</si>
  <si>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</si>
  <si>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</si>
  <si>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</si>
  <si>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</si>
  <si>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</si>
  <si>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</si>
  <si>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</si>
  <si>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</si>
  <si>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</si>
  <si>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</si>
  <si>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</si>
  <si>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</si>
  <si>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</si>
  <si>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</si>
  <si>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</si>
  <si>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</si>
  <si>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</si>
  <si>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</si>
  <si>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</si>
  <si>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</si>
  <si>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</si>
  <si>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</si>
  <si>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</si>
  <si>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</si>
  <si>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</si>
  <si>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</si>
  <si>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</si>
  <si>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</si>
  <si>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</si>
  <si>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</si>
  <si>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</si>
  <si>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</si>
  <si>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</si>
  <si>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</si>
  <si>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</si>
  <si>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</si>
  <si>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</si>
  <si>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</si>
  <si>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</si>
  <si>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</si>
  <si>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</si>
  <si>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</si>
  <si>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</si>
  <si>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</si>
  <si>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</si>
  <si>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</si>
  <si>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</si>
  <si>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</si>
  <si>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</si>
  <si>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</si>
  <si>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</si>
  <si>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</si>
  <si>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</si>
  <si>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</si>
  <si>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</si>
  <si>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</si>
  <si>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</si>
  <si>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</si>
  <si>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</si>
  <si>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</si>
  <si>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</si>
  <si>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</si>
  <si>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</si>
  <si>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</si>
  <si>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</si>
  <si>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</si>
  <si>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</si>
  <si>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</si>
  <si>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</si>
  <si>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</si>
  <si>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</si>
  <si>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</si>
  <si>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</si>
  <si>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</si>
  <si>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</si>
  <si>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</si>
  <si>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</si>
  <si>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</si>
  <si>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</si>
  <si>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</si>
  <si>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</si>
  <si>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</si>
  <si>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</si>
  <si>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</si>
  <si>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</si>
  <si>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</si>
  <si>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</si>
  <si>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</si>
  <si>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</si>
  <si>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</si>
  <si>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</si>
  <si>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</si>
  <si>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</si>
  <si>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</si>
  <si>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</si>
  <si>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</si>
  <si>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</si>
  <si>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</si>
  <si>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</si>
  <si>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</si>
  <si>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</si>
  <si>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</si>
  <si>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</si>
  <si>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</si>
  <si>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</si>
  <si>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</si>
  <si>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</si>
  <si>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</si>
  <si>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</si>
  <si>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</si>
  <si>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</si>
  <si>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</si>
  <si>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</si>
  <si>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</si>
  <si>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</si>
  <si>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</si>
  <si>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</si>
  <si>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</si>
  <si>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</si>
  <si>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</si>
  <si>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</si>
  <si>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</si>
  <si>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</si>
  <si>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</si>
  <si>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</si>
  <si>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</si>
  <si>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</si>
  <si>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</si>
  <si>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</si>
  <si>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</si>
  <si>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</si>
  <si>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</si>
  <si>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</si>
  <si>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</si>
  <si>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</si>
  <si>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</si>
  <si>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</si>
  <si>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</si>
  <si>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</si>
  <si>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</si>
  <si>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</si>
  <si>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</si>
  <si>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</si>
  <si>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</si>
  <si>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</si>
  <si>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</si>
  <si>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</si>
  <si>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</si>
  <si>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</si>
  <si>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</si>
  <si>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</si>
  <si>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</si>
  <si>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</si>
  <si>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</si>
  <si>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</si>
  <si>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</si>
  <si>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</si>
  <si>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</si>
  <si>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</si>
  <si>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</si>
  <si>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</si>
  <si>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</si>
  <si>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</si>
  <si>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</si>
  <si>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</si>
  <si>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</si>
  <si>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</si>
  <si>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</si>
  <si>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</si>
  <si>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</si>
  <si>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</si>
  <si>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</si>
  <si>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</si>
  <si>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</si>
  <si>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</si>
  <si>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</si>
  <si>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</si>
  <si>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</si>
  <si>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</si>
  <si>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</si>
  <si>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</si>
  <si>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</si>
  <si>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</si>
  <si>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</si>
  <si>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</si>
  <si>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</si>
  <si>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</si>
  <si>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</si>
  <si>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</si>
  <si>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</si>
  <si>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</si>
  <si>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</si>
  <si>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</si>
  <si>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</si>
  <si>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</si>
  <si>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</si>
  <si>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</si>
  <si>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</si>
  <si>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</si>
  <si>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</si>
  <si>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</si>
  <si>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</si>
  <si>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</si>
  <si>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</si>
  <si>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</si>
  <si>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</si>
  <si>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</si>
  <si>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</si>
  <si>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</si>
  <si>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</si>
  <si>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</si>
  <si>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</si>
  <si>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</si>
  <si>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</si>
  <si>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</si>
  <si>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</si>
  <si>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</si>
  <si>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</si>
  <si>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</si>
  <si>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</si>
  <si>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</si>
  <si>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</si>
  <si>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</si>
  <si>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</si>
  <si>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</si>
  <si>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</si>
  <si>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</si>
  <si>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</si>
  <si>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</si>
  <si>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</si>
  <si>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</si>
  <si>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</si>
  <si>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</si>
  <si>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</si>
  <si>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</si>
  <si>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</si>
  <si>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</si>
  <si>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</si>
  <si>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</si>
  <si>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</si>
  <si>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</si>
  <si>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</si>
  <si>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</si>
  <si>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</si>
  <si>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</si>
  <si>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</si>
  <si>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</si>
  <si>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</si>
  <si>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</si>
  <si>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</si>
  <si>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</si>
  <si>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</si>
  <si>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</si>
  <si>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</si>
  <si>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</si>
  <si>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</si>
  <si>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</si>
  <si>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</si>
  <si>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</si>
  <si>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</si>
  <si>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</si>
  <si>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</si>
  <si>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</si>
  <si>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</si>
  <si>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</si>
  <si>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</si>
  <si>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</si>
  <si>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</si>
  <si>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</si>
  <si>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</si>
  <si>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</si>
  <si>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</si>
  <si>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</si>
  <si>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</si>
  <si>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</si>
  <si>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</si>
  <si>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</si>
  <si>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</si>
  <si>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</si>
  <si>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</si>
  <si>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</si>
  <si>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</si>
  <si>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</si>
  <si>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</si>
  <si>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</si>
  <si>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</si>
  <si>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</si>
  <si>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</si>
  <si>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</si>
  <si>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</si>
  <si>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</si>
  <si>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</si>
  <si>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</si>
  <si>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</si>
  <si>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</si>
  <si>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</si>
  <si>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</si>
  <si>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</si>
  <si>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</si>
  <si>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</si>
  <si>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</si>
  <si>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</si>
  <si>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</si>
  <si>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</si>
  <si>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</si>
  <si>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</si>
  <si>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</si>
  <si>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</si>
  <si>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</si>
  <si>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</si>
  <si>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</si>
  <si>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</si>
  <si>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</si>
  <si>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</si>
  <si>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</si>
  <si>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</si>
  <si>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</si>
  <si>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</si>
  <si>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</si>
  <si>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</si>
  <si>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</si>
  <si>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</si>
  <si>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</si>
  <si>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</si>
  <si>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</si>
  <si>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</si>
  <si>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</si>
  <si>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</si>
  <si>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</si>
  <si>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</si>
  <si>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</si>
  <si>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</si>
  <si>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</si>
  <si>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</si>
  <si>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</si>
  <si>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</si>
  <si>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</si>
  <si>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</si>
  <si>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</si>
  <si>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</si>
  <si>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</si>
  <si>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</si>
  <si>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</si>
  <si>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</si>
  <si>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</si>
  <si>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</si>
  <si>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</si>
  <si>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</si>
  <si>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</si>
  <si>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</si>
  <si>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</si>
  <si>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</si>
  <si>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</si>
  <si>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</si>
  <si>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</si>
  <si>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</si>
  <si>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</si>
  <si>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</si>
  <si>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</si>
  <si>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</si>
  <si>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</si>
  <si>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</si>
  <si>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</si>
  <si>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</si>
  <si>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</si>
  <si>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</si>
  <si>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</si>
  <si>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</si>
  <si>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</si>
  <si>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</si>
  <si>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</si>
  <si>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</si>
  <si>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</si>
  <si>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</si>
  <si>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</si>
  <si>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</si>
  <si>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</si>
  <si>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</si>
  <si>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</si>
  <si>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</si>
  <si>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</si>
  <si>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</si>
  <si>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</si>
  <si>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</si>
  <si>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</si>
  <si>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</si>
  <si>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</si>
  <si>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</si>
  <si>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</si>
  <si>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</si>
  <si>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</si>
  <si>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</si>
  <si>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</si>
  <si>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</si>
  <si>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</si>
  <si>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</si>
  <si>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</si>
  <si>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</si>
  <si>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</si>
  <si>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</si>
  <si>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</si>
  <si>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</si>
  <si>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</si>
  <si>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</si>
  <si>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</si>
  <si>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</si>
  <si>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</si>
  <si>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</si>
  <si>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</si>
  <si>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</si>
  <si>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</si>
  <si>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</si>
  <si>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</si>
  <si>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</si>
  <si>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</si>
  <si>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</si>
  <si>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</si>
  <si>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</si>
  <si>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</si>
  <si>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</si>
  <si>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</si>
  <si>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</si>
  <si>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</si>
  <si>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</si>
  <si>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</si>
  <si>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</si>
  <si>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</si>
  <si>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</si>
  <si>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</si>
  <si>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</si>
  <si>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</si>
  <si>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</si>
  <si>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</si>
  <si>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</si>
  <si>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</si>
  <si>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</si>
  <si>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</si>
  <si>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</si>
  <si>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</si>
  <si>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</si>
  <si>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</si>
  <si>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</si>
  <si>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</si>
  <si>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</si>
  <si>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</si>
  <si>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</si>
  <si>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</si>
  <si>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</si>
  <si>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</si>
  <si>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</si>
  <si>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</si>
  <si>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</si>
  <si>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</si>
  <si>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</si>
  <si>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</si>
  <si>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</si>
  <si>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</si>
  <si>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</si>
  <si>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</si>
  <si>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</si>
  <si>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</si>
  <si>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</si>
  <si>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</si>
  <si>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</si>
  <si>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</si>
  <si>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</si>
  <si>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</si>
  <si>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</si>
  <si>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</si>
  <si>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</si>
  <si>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</si>
  <si>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</si>
  <si>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</si>
  <si>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</si>
  <si>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</si>
  <si>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</si>
  <si>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</si>
  <si>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</si>
  <si>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</si>
  <si>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</si>
  <si>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</si>
  <si>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</si>
  <si>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</si>
  <si>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</si>
  <si>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</si>
  <si>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</si>
  <si>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</si>
  <si>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</si>
  <si>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</si>
  <si>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</si>
  <si>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</si>
  <si>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</si>
  <si>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</si>
  <si>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</si>
  <si>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</si>
  <si>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</si>
  <si>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</si>
  <si>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</si>
  <si>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</si>
  <si>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</si>
  <si>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</si>
  <si>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</si>
  <si>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</si>
  <si>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</si>
  <si>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</si>
  <si>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</si>
  <si>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</si>
  <si>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</si>
  <si>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</si>
  <si>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</si>
  <si>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</si>
  <si>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</si>
  <si>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</si>
  <si>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</si>
  <si>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</si>
  <si>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</si>
  <si>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</si>
  <si>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</si>
  <si>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</si>
  <si>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</si>
  <si>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</si>
  <si>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</si>
  <si>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</si>
  <si>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</si>
  <si>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</si>
  <si>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</si>
  <si>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</si>
  <si>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</si>
  <si>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</si>
  <si>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</si>
  <si>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</si>
  <si>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</si>
  <si>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</si>
  <si>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</si>
  <si>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</si>
  <si>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</si>
  <si>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</si>
  <si>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</si>
  <si>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</si>
  <si>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</si>
  <si>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</si>
  <si>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</si>
  <si>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</si>
  <si>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</si>
  <si>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</si>
  <si>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</si>
  <si>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</si>
  <si>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</si>
  <si>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</si>
  <si>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</si>
  <si>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</si>
  <si>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</si>
  <si>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</si>
  <si>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</si>
  <si>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</si>
  <si>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</si>
  <si>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</si>
  <si>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</si>
  <si>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</si>
  <si>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</si>
  <si>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</si>
  <si>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</si>
  <si>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</si>
  <si>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</si>
  <si>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</si>
  <si>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</si>
  <si>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</si>
  <si>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</si>
  <si>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</si>
  <si>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</si>
  <si>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</si>
  <si>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</si>
  <si>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</si>
  <si>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</si>
  <si>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</si>
  <si>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</si>
  <si>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</si>
  <si>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</si>
  <si>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</si>
  <si>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</si>
  <si>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</si>
  <si>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</si>
  <si>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</si>
  <si>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</si>
  <si>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</si>
  <si>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</si>
  <si>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</si>
  <si>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</si>
  <si>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</si>
  <si>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</si>
  <si>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</si>
  <si>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</si>
  <si>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</si>
  <si>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</si>
  <si>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</si>
  <si>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</si>
  <si>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</si>
  <si>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</si>
  <si>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</si>
  <si>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</si>
  <si>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</si>
  <si>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</si>
  <si>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</si>
  <si>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</si>
  <si>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</si>
  <si>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</si>
  <si>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</si>
  <si>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</si>
  <si>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</si>
  <si>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</si>
  <si>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</si>
  <si>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</si>
  <si>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</si>
  <si>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</si>
  <si>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</si>
  <si>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</si>
  <si>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</si>
  <si>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</si>
  <si>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</si>
  <si>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</si>
  <si>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</si>
  <si>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</si>
  <si>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</si>
  <si>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</si>
  <si>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</si>
  <si>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</si>
  <si>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</si>
  <si>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</si>
  <si>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</si>
  <si>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</si>
  <si>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</si>
  <si>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</si>
  <si>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</si>
  <si>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</si>
  <si>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</si>
  <si>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</si>
  <si>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</si>
  <si>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</si>
  <si>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</si>
  <si>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</si>
  <si>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</si>
  <si>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</si>
  <si>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</si>
  <si>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</si>
  <si>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</si>
  <si>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</si>
  <si>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</si>
  <si>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</si>
  <si>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</si>
  <si>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</si>
  <si>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</si>
  <si>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</si>
  <si>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</si>
  <si>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</si>
  <si>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</si>
  <si>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</si>
  <si>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</si>
  <si>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</si>
  <si>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</si>
  <si>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</si>
  <si>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</si>
  <si>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</si>
  <si>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</si>
  <si>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</si>
  <si>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</si>
  <si>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</si>
  <si>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</si>
  <si>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</si>
  <si>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</si>
  <si>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</si>
  <si>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</si>
  <si>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</si>
  <si>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</si>
  <si>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</si>
  <si>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</si>
  <si>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</si>
  <si>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</si>
  <si>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</si>
  <si>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</si>
  <si>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</si>
  <si>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</si>
  <si>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</si>
  <si>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</si>
  <si>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</si>
  <si>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</si>
  <si>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</si>
  <si>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</si>
  <si>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</si>
  <si>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</si>
  <si>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</si>
  <si>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</si>
  <si>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</si>
  <si>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</si>
  <si>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</si>
  <si>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</si>
  <si>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</si>
  <si>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</si>
  <si>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</si>
  <si>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</si>
  <si>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</si>
  <si>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</si>
  <si>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</si>
  <si>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</si>
  <si>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</si>
  <si>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</si>
  <si>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</si>
  <si>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</si>
  <si>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</si>
  <si>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</si>
  <si>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</si>
  <si>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</si>
  <si>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</si>
  <si>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</si>
  <si>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</si>
  <si>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</si>
  <si>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</si>
  <si>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</si>
  <si>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</si>
  <si>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</si>
  <si>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</si>
  <si>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</si>
  <si>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</si>
  <si>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</si>
  <si>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</si>
  <si>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</si>
  <si>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</si>
  <si>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</si>
  <si>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</si>
  <si>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</si>
  <si>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</si>
  <si>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</si>
  <si>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</si>
  <si>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</si>
  <si>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</si>
  <si>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</si>
  <si>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</si>
  <si>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</si>
  <si>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</si>
  <si>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</si>
  <si>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</si>
  <si>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</si>
  <si>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</si>
  <si>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</si>
  <si>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</si>
  <si>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</si>
  <si>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</si>
  <si>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</si>
  <si>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</si>
  <si>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</si>
  <si>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</si>
  <si>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</si>
  <si>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</si>
  <si>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</si>
  <si>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</si>
  <si>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</si>
  <si>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</si>
  <si>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</si>
  <si>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</si>
  <si>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</si>
  <si>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</si>
  <si>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</si>
  <si>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</si>
  <si>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</si>
  <si>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</si>
  <si>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</si>
  <si>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</si>
  <si>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</si>
  <si>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</si>
  <si>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</si>
  <si>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</si>
  <si>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</si>
  <si>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</si>
  <si>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</si>
  <si>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</si>
  <si>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</si>
  <si>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</si>
  <si>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</si>
  <si>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</si>
  <si>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</si>
  <si>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</si>
  <si>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</si>
  <si>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</si>
  <si>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</si>
  <si>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</si>
  <si>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</si>
  <si>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</si>
  <si>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</si>
  <si>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</si>
  <si>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</si>
  <si>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</si>
  <si>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</si>
  <si>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</si>
  <si>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</si>
  <si>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</si>
  <si>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</si>
  <si>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</si>
  <si>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</si>
  <si>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</si>
  <si>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</si>
  <si>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</si>
  <si>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</si>
  <si>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</si>
  <si>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</si>
  <si>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</si>
  <si>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</si>
  <si>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</si>
  <si>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</si>
  <si>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</si>
  <si>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</si>
  <si>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</si>
  <si>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</si>
  <si>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</si>
  <si>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</si>
  <si>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</si>
  <si>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</si>
  <si>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</si>
  <si>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</si>
  <si>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</si>
  <si>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</si>
  <si>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</si>
  <si>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</si>
  <si>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</si>
  <si>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</si>
  <si>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</si>
  <si>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</si>
  <si>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</si>
  <si>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</si>
  <si>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</si>
  <si>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</si>
  <si>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</si>
  <si>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</si>
  <si>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</si>
  <si>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</si>
  <si>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</si>
  <si>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</si>
  <si>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</si>
  <si>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</si>
  <si>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</si>
  <si>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</si>
  <si>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</si>
  <si>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</si>
  <si>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</si>
  <si>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</si>
  <si>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</si>
  <si>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</si>
  <si>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</si>
  <si>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</si>
  <si>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</si>
  <si>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</si>
  <si>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</si>
  <si>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</si>
  <si>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</si>
  <si>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</si>
  <si>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</si>
  <si>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</si>
  <si>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</si>
  <si>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</si>
  <si>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</si>
  <si>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</si>
  <si>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</si>
  <si>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</si>
  <si>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</si>
  <si>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</si>
  <si>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</si>
  <si>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</si>
  <si>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</si>
  <si>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</si>
  <si>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</si>
  <si>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</si>
  <si>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</si>
  <si>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</si>
  <si>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</si>
  <si>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</si>
  <si>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</si>
  <si>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</si>
  <si>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</si>
  <si>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</si>
  <si>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</si>
  <si>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</si>
  <si>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</si>
  <si>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</si>
  <si>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</si>
  <si>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</si>
  <si>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</si>
  <si>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</si>
  <si>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</si>
  <si>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</si>
  <si>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</si>
  <si>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</si>
  <si>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</si>
  <si>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</si>
  <si>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</si>
  <si>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</si>
  <si>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</si>
  <si>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</si>
  <si>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</si>
  <si>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</si>
  <si>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</si>
  <si>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</si>
  <si>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</si>
  <si>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</si>
  <si>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</si>
  <si>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</si>
  <si>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</si>
  <si>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</si>
  <si>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</si>
  <si>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</si>
  <si>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</si>
  <si>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</si>
  <si>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</si>
  <si>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</si>
  <si>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</si>
  <si>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</si>
  <si>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</si>
  <si>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</si>
  <si>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</si>
  <si>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</si>
  <si>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</si>
  <si>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</si>
  <si>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</si>
  <si>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</si>
  <si>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</si>
  <si>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</si>
  <si>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</si>
  <si>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</si>
  <si>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</si>
  <si>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</si>
  <si>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</si>
  <si>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</si>
  <si>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</si>
  <si>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</si>
  <si>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</si>
  <si>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</si>
  <si>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</si>
  <si>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</si>
  <si>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</si>
  <si>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</si>
  <si>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</si>
  <si>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</si>
  <si>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</si>
  <si>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</si>
  <si>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</si>
  <si>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</si>
  <si>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</si>
  <si>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</si>
  <si>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</si>
  <si>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</si>
  <si>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</si>
  <si>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</si>
  <si>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</si>
  <si>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</si>
  <si>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</si>
  <si>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</si>
  <si>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</si>
  <si>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</si>
  <si>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</si>
  <si>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</si>
  <si>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</si>
  <si>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</si>
  <si>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</si>
  <si>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</si>
  <si>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</si>
  <si>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</si>
  <si>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</si>
  <si>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</si>
  <si>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</si>
  <si>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</si>
  <si>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</si>
  <si>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</si>
  <si>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</si>
  <si>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</si>
  <si>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</si>
  <si>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</si>
  <si>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</si>
  <si>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</si>
  <si>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</si>
  <si>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</si>
  <si>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</si>
  <si>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</si>
  <si>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</si>
  <si>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</si>
  <si>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</si>
  <si>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</si>
  <si>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</si>
  <si>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</si>
  <si>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</si>
  <si>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</si>
  <si>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</si>
  <si>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</si>
  <si>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</si>
  <si>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</si>
  <si>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</si>
  <si>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</si>
  <si>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</si>
  <si>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</si>
  <si>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</si>
  <si>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</si>
  <si>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</si>
  <si>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</si>
  <si>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</si>
  <si>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</si>
  <si>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</si>
  <si>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</si>
  <si>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</si>
  <si>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</si>
  <si>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</si>
  <si>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</si>
  <si>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</si>
  <si>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</si>
  <si>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</si>
  <si>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</si>
  <si>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</si>
  <si>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</si>
  <si>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</si>
  <si>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</si>
  <si>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</si>
  <si>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</si>
  <si>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</si>
  <si>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</si>
  <si>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</si>
  <si>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</si>
  <si>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</si>
  <si>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</si>
  <si>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</si>
  <si>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</si>
  <si>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</si>
  <si>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</si>
  <si>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</si>
  <si>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</si>
  <si>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</si>
  <si>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</si>
  <si>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</si>
  <si>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</si>
  <si>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2021-23-10000738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</si>
  <si>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</si>
  <si>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</si>
  <si>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232019275</t>
  </si>
  <si>
    <t>232019271</t>
  </si>
  <si>
    <t>232014398</t>
  </si>
  <si>
    <t>232014400</t>
  </si>
  <si>
    <t>232019273</t>
  </si>
  <si>
    <t>PRESTAR LOS SERVICIOS DE EDUCACIÓN INICIAL EN EL MARCO DE LA ATENCIÓN INTEGRAL EN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</si>
  <si>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</si>
  <si>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-CDI y EN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</si>
  <si>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232020139</t>
  </si>
  <si>
    <t>232020164</t>
  </si>
  <si>
    <t>232020142</t>
  </si>
  <si>
    <t>232020146</t>
  </si>
  <si>
    <t>232020150</t>
  </si>
  <si>
    <t>232020124</t>
  </si>
  <si>
    <t>0175-2020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</si>
  <si>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</si>
  <si>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</si>
  <si>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EMILSE ROSA DE HOYOS ALVAREZ</t>
  </si>
  <si>
    <t>Calle 25G N°8b-16</t>
  </si>
  <si>
    <t xml:space="preserve">3017570444 </t>
  </si>
  <si>
    <t xml:space="preserve">Cll 40 Cra. 11 #11-36 </t>
  </si>
  <si>
    <t>asomujeres1998@hotmail.com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</si>
</sst>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4" sqref="B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823001222</v>
      </c>
      <c r="C20" s="5"/>
      <c r="D20" s="73"/>
      <c r="E20" s="5"/>
      <c r="F20" s="5"/>
      <c r="G20" s="5"/>
      <c r="H20" s="243"/>
      <c r="I20" s="149" t="s">
        <v>220</v>
      </c>
      <c r="J20" s="150" t="s">
        <v>487</v>
      </c>
      <c r="K20" s="151">
        <v>8766288097</v>
      </c>
      <c r="L20" s="152">
        <v>44194</v>
      </c>
      <c r="M20" s="152">
        <v>44561</v>
      </c>
      <c r="N20" s="135">
        <f>+(M20-L20)/30</f>
        <v>12.233333333333333</v>
      </c>
      <c r="O20" s="138"/>
      <c r="U20" s="134"/>
      <c r="V20" s="105">
        <f ca="1">NOW()</f>
        <v>44194.681951041668</v>
      </c>
      <c r="W20" s="105">
        <f ca="1">NOW()</f>
        <v>44194.681951041668</v>
      </c>
    </row>
    <row r="21" spans="1:23" ht="30" customHeight="1" outlineLevel="1" x14ac:dyDescent="0.25">
      <c r="A21" s="9"/>
      <c r="B21" s="71"/>
      <c r="C21" s="5"/>
      <c r="D21" s="5"/>
      <c r="E21" s="5"/>
      <c r="F21" s="5"/>
      <c r="G21" s="5"/>
      <c r="H21" s="70"/>
      <c r="I21" s="149" t="s">
        <v>220</v>
      </c>
      <c r="J21" s="150" t="s">
        <v>498</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504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MUJERES DEL LITORAL CARIBE UNIDAS POR COLOMBIA ASOMUJERES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43736</v>
      </c>
      <c r="F48" s="145">
        <v>43829</v>
      </c>
      <c r="G48" s="160">
        <f>IF(AND(E48&lt;&gt;"",F48&lt;&gt;""),((F48-E48)/30),"")</f>
        <v>3.1</v>
      </c>
      <c r="H48" s="114" t="s">
        <v>2684</v>
      </c>
      <c r="I48" s="113" t="s">
        <v>220</v>
      </c>
      <c r="J48" s="113" t="s">
        <v>487</v>
      </c>
      <c r="K48" s="116">
        <v>654470340</v>
      </c>
      <c r="L48" s="115" t="s">
        <v>1148</v>
      </c>
      <c r="M48" s="117"/>
      <c r="N48" s="115" t="s">
        <v>27</v>
      </c>
      <c r="O48" s="115" t="s">
        <v>1148</v>
      </c>
      <c r="P48" s="78"/>
    </row>
    <row r="49" spans="1:16" s="6" customFormat="1" ht="24.75" customHeight="1" x14ac:dyDescent="0.25">
      <c r="A49" s="143">
        <v>2</v>
      </c>
      <c r="B49" s="111" t="s">
        <v>2678</v>
      </c>
      <c r="C49" s="112" t="s">
        <v>31</v>
      </c>
      <c r="D49" s="110" t="s">
        <v>2680</v>
      </c>
      <c r="E49" s="145">
        <v>43736</v>
      </c>
      <c r="F49" s="145">
        <v>43829</v>
      </c>
      <c r="G49" s="160">
        <f t="shared" ref="G49:G50" si="2">IF(AND(E49&lt;&gt;"",F49&lt;&gt;""),((F49-E49)/30),"")</f>
        <v>3.1</v>
      </c>
      <c r="H49" s="114" t="s">
        <v>2685</v>
      </c>
      <c r="I49" s="113" t="s">
        <v>220</v>
      </c>
      <c r="J49" s="113" t="s">
        <v>507</v>
      </c>
      <c r="K49" s="116">
        <v>973130672</v>
      </c>
      <c r="L49" s="115" t="s">
        <v>1148</v>
      </c>
      <c r="M49" s="117"/>
      <c r="N49" s="115" t="s">
        <v>27</v>
      </c>
      <c r="O49" s="115" t="s">
        <v>1148</v>
      </c>
      <c r="P49" s="78"/>
    </row>
    <row r="50" spans="1:16" s="6" customFormat="1" ht="24.75" customHeight="1" x14ac:dyDescent="0.25">
      <c r="A50" s="143">
        <v>3</v>
      </c>
      <c r="B50" s="111" t="s">
        <v>2678</v>
      </c>
      <c r="C50" s="112" t="s">
        <v>31</v>
      </c>
      <c r="D50" s="110" t="s">
        <v>2681</v>
      </c>
      <c r="E50" s="145">
        <v>42002</v>
      </c>
      <c r="F50" s="145">
        <v>42369</v>
      </c>
      <c r="G50" s="160">
        <f t="shared" si="2"/>
        <v>12.233333333333333</v>
      </c>
      <c r="H50" s="119" t="s">
        <v>2686</v>
      </c>
      <c r="I50" s="113" t="s">
        <v>220</v>
      </c>
      <c r="J50" s="113" t="s">
        <v>495</v>
      </c>
      <c r="K50" s="116">
        <v>101174080</v>
      </c>
      <c r="L50" s="115" t="s">
        <v>1148</v>
      </c>
      <c r="M50" s="117"/>
      <c r="N50" s="115" t="s">
        <v>27</v>
      </c>
      <c r="O50" s="115" t="s">
        <v>1148</v>
      </c>
      <c r="P50" s="78"/>
    </row>
    <row r="51" spans="1:16" s="6" customFormat="1" ht="24.75" customHeight="1" outlineLevel="1" x14ac:dyDescent="0.25">
      <c r="A51" s="143">
        <v>4</v>
      </c>
      <c r="B51" s="111" t="s">
        <v>2678</v>
      </c>
      <c r="C51" s="112" t="s">
        <v>31</v>
      </c>
      <c r="D51" s="110" t="s">
        <v>2682</v>
      </c>
      <c r="E51" s="145">
        <v>42002</v>
      </c>
      <c r="F51" s="145">
        <v>42369</v>
      </c>
      <c r="G51" s="160">
        <f t="shared" ref="G51:G107" si="3">IF(AND(E51&lt;&gt;"",F51&lt;&gt;""),((F51-E51)/30),"")</f>
        <v>12.233333333333333</v>
      </c>
      <c r="H51" s="114" t="s">
        <v>2686</v>
      </c>
      <c r="I51" s="113" t="s">
        <v>220</v>
      </c>
      <c r="J51" s="113" t="s">
        <v>509</v>
      </c>
      <c r="K51" s="116">
        <v>2026339697</v>
      </c>
      <c r="L51" s="115" t="s">
        <v>1148</v>
      </c>
      <c r="M51" s="117"/>
      <c r="N51" s="115" t="s">
        <v>27</v>
      </c>
      <c r="O51" s="115" t="s">
        <v>1148</v>
      </c>
      <c r="P51" s="78"/>
    </row>
    <row r="52" spans="1:16" s="7" customFormat="1" ht="24.75" customHeight="1" outlineLevel="1" x14ac:dyDescent="0.25">
      <c r="A52" s="144">
        <v>5</v>
      </c>
      <c r="B52" s="111" t="s">
        <v>2678</v>
      </c>
      <c r="C52" s="112" t="s">
        <v>31</v>
      </c>
      <c r="D52" s="110" t="s">
        <v>2683</v>
      </c>
      <c r="E52" s="145">
        <v>43736</v>
      </c>
      <c r="F52" s="145">
        <v>43829</v>
      </c>
      <c r="G52" s="160">
        <f t="shared" si="3"/>
        <v>3.1</v>
      </c>
      <c r="H52" s="119" t="s">
        <v>2686</v>
      </c>
      <c r="I52" s="113" t="s">
        <v>220</v>
      </c>
      <c r="J52" s="113" t="s">
        <v>502</v>
      </c>
      <c r="K52" s="116">
        <v>1067573800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43885</v>
      </c>
      <c r="F114" s="145">
        <v>44196</v>
      </c>
      <c r="G114" s="160">
        <f>IF(AND(E114&lt;&gt;"",F114&lt;&gt;""),((F114-E114)/30),"")</f>
        <v>10.366666666666667</v>
      </c>
      <c r="H114" s="122" t="s">
        <v>2685</v>
      </c>
      <c r="I114" s="121" t="s">
        <v>220</v>
      </c>
      <c r="J114" s="121" t="s">
        <v>487</v>
      </c>
      <c r="K114" s="123">
        <v>4111397828</v>
      </c>
      <c r="L114" s="100">
        <f>+IF(AND(K114&gt;0,O114="Ejecución"),(K114/877802)*Tabla28[[#This Row],[% participación]],IF(AND(K114&gt;0,O114&lt;&gt;"Ejecución"),"-",""))</f>
        <v>4683.7416957354844</v>
      </c>
      <c r="M114" s="124" t="s">
        <v>1148</v>
      </c>
      <c r="N114" s="173">
        <f>+IF(M118="No",1,IF(M118="Si","Ingrese %",""))</f>
        <v>1</v>
      </c>
      <c r="O114" s="162" t="s">
        <v>1150</v>
      </c>
      <c r="P114" s="78"/>
    </row>
    <row r="115" spans="1:16" s="6" customFormat="1" ht="24.75" customHeight="1" x14ac:dyDescent="0.25">
      <c r="A115" s="143">
        <v>2</v>
      </c>
      <c r="B115" s="161" t="s">
        <v>2665</v>
      </c>
      <c r="C115" s="163" t="s">
        <v>31</v>
      </c>
      <c r="D115" s="63" t="s">
        <v>2688</v>
      </c>
      <c r="E115" s="145">
        <v>43885</v>
      </c>
      <c r="F115" s="145">
        <v>44196</v>
      </c>
      <c r="G115" s="160">
        <f t="shared" ref="G115:G116" si="4">IF(AND(E115&lt;&gt;"",F115&lt;&gt;""),((F115-E115)/30),"")</f>
        <v>10.366666666666667</v>
      </c>
      <c r="H115" s="64" t="s">
        <v>2685</v>
      </c>
      <c r="I115" s="63" t="s">
        <v>220</v>
      </c>
      <c r="J115" s="63" t="s">
        <v>487</v>
      </c>
      <c r="K115" s="68">
        <v>3291742447</v>
      </c>
      <c r="L115" s="100">
        <f>+IF(AND(K115&gt;0,O115="Ejecución"),(K115/877802)*Tabla28[[#This Row],[% participación]],IF(AND(K115&gt;0,O115&lt;&gt;"Ejecución"),"-",""))</f>
        <v>3749.9828514858705</v>
      </c>
      <c r="M115" s="65" t="s">
        <v>1148</v>
      </c>
      <c r="N115" s="173">
        <f>+IF(M118="No",1,IF(M118="Si","Ingrese %",""))</f>
        <v>1</v>
      </c>
      <c r="O115" s="162" t="s">
        <v>1150</v>
      </c>
      <c r="P115" s="78"/>
    </row>
    <row r="116" spans="1:16" s="6" customFormat="1" ht="24.75" customHeight="1" x14ac:dyDescent="0.25">
      <c r="A116" s="143">
        <v>3</v>
      </c>
      <c r="B116" s="161" t="s">
        <v>2665</v>
      </c>
      <c r="C116" s="163" t="s">
        <v>31</v>
      </c>
      <c r="D116" s="63" t="s">
        <v>2689</v>
      </c>
      <c r="E116" s="145">
        <v>43885</v>
      </c>
      <c r="F116" s="145">
        <v>44196</v>
      </c>
      <c r="G116" s="160">
        <f t="shared" si="4"/>
        <v>10.366666666666667</v>
      </c>
      <c r="H116" s="64" t="s">
        <v>2685</v>
      </c>
      <c r="I116" s="63" t="s">
        <v>220</v>
      </c>
      <c r="J116" s="63" t="s">
        <v>487</v>
      </c>
      <c r="K116" s="68">
        <v>3775482883</v>
      </c>
      <c r="L116" s="100">
        <f>+IF(AND(K116&gt;0,O116="Ejecución"),(K116/877802)*Tabla28[[#This Row],[% participación]],IF(AND(K116&gt;0,O116&lt;&gt;"Ejecución"),"-",""))</f>
        <v>4301.0643436674782</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2690</v>
      </c>
      <c r="E117" s="145">
        <v>43914</v>
      </c>
      <c r="F117" s="145">
        <v>44196</v>
      </c>
      <c r="G117" s="160">
        <f t="shared" ref="G117:G159" si="5">IF(AND(E117&lt;&gt;"",F117&lt;&gt;""),((F117-E117)/30),"")</f>
        <v>9.4</v>
      </c>
      <c r="H117" s="64" t="s">
        <v>2694</v>
      </c>
      <c r="I117" s="63" t="s">
        <v>220</v>
      </c>
      <c r="J117" s="63" t="s">
        <v>487</v>
      </c>
      <c r="K117" s="68">
        <v>3242455840</v>
      </c>
      <c r="L117" s="100">
        <f>+IF(AND(K117&gt;0,O117="Ejecución"),(K117/877802)*Tabla28[[#This Row],[% participación]],IF(AND(K117&gt;0,O117&lt;&gt;"Ejecución"),"-",""))</f>
        <v>3693.8351017655464</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2691</v>
      </c>
      <c r="E118" s="145">
        <v>43885</v>
      </c>
      <c r="F118" s="145">
        <v>44196</v>
      </c>
      <c r="G118" s="160">
        <f t="shared" si="5"/>
        <v>10.366666666666667</v>
      </c>
      <c r="H118" s="64" t="s">
        <v>2694</v>
      </c>
      <c r="I118" s="63" t="s">
        <v>220</v>
      </c>
      <c r="J118" s="63" t="s">
        <v>497</v>
      </c>
      <c r="K118" s="68">
        <v>1967449515</v>
      </c>
      <c r="L118" s="100">
        <f>+IF(AND(K118&gt;0,O118="Ejecución"),(K118/877802)*Tabla28[[#This Row],[% participación]],IF(AND(K118&gt;0,O118&lt;&gt;"Ejecución"),"-",""))</f>
        <v>2241.3363321113416</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2692</v>
      </c>
      <c r="E119" s="145">
        <v>43885</v>
      </c>
      <c r="F119" s="145">
        <v>44196</v>
      </c>
      <c r="G119" s="160">
        <f t="shared" si="5"/>
        <v>10.366666666666667</v>
      </c>
      <c r="H119" s="64" t="s">
        <v>2694</v>
      </c>
      <c r="I119" s="63" t="s">
        <v>220</v>
      </c>
      <c r="J119" s="63" t="s">
        <v>497</v>
      </c>
      <c r="K119" s="68">
        <v>2147344489</v>
      </c>
      <c r="L119" s="100">
        <f>+IF(AND(K119&gt;0,O119="Ejecución"),(K119/877802)*Tabla28[[#This Row],[% participación]],IF(AND(K119&gt;0,O119&lt;&gt;"Ejecución"),"-",""))</f>
        <v>2446.2743181264113</v>
      </c>
      <c r="M119" s="65" t="s">
        <v>1148</v>
      </c>
      <c r="N119" s="173">
        <f t="shared" si="6"/>
        <v>1</v>
      </c>
      <c r="O119" s="162" t="s">
        <v>1150</v>
      </c>
      <c r="P119" s="79"/>
    </row>
    <row r="120" spans="1:16" s="7" customFormat="1" ht="24.75" customHeight="1" outlineLevel="1" x14ac:dyDescent="0.25">
      <c r="A120" s="144">
        <v>7</v>
      </c>
      <c r="B120" s="161" t="s">
        <v>2665</v>
      </c>
      <c r="C120" s="163" t="s">
        <v>31</v>
      </c>
      <c r="D120" s="63" t="s">
        <v>2693</v>
      </c>
      <c r="E120" s="145">
        <v>43885</v>
      </c>
      <c r="F120" s="145">
        <v>44196</v>
      </c>
      <c r="G120" s="160">
        <f t="shared" si="5"/>
        <v>10.366666666666667</v>
      </c>
      <c r="H120" s="64" t="s">
        <v>2695</v>
      </c>
      <c r="I120" s="63" t="s">
        <v>208</v>
      </c>
      <c r="J120" s="63" t="s">
        <v>222</v>
      </c>
      <c r="K120" s="68">
        <v>2507491229</v>
      </c>
      <c r="L120" s="100">
        <f>+IF(AND(K120&gt;0,O120="Ejecución"),(K120/877802)*Tabla28[[#This Row],[% participación]],IF(AND(K120&gt;0,O120&lt;&gt;"Ejecución"),"-",""))</f>
        <v>2856.5567508390277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0.03</v>
      </c>
      <c r="G179" s="165">
        <f>IF(F179&gt;0,SUM(E179+F179),"")</f>
        <v>0.05</v>
      </c>
      <c r="H179" s="5"/>
      <c r="I179" s="217" t="s">
        <v>2671</v>
      </c>
      <c r="J179" s="217"/>
      <c r="K179" s="217"/>
      <c r="L179" s="217"/>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438314404.85000002</v>
      </c>
      <c r="F185" s="92"/>
      <c r="G185" s="93"/>
      <c r="H185" s="88"/>
      <c r="I185" s="90" t="s">
        <v>2627</v>
      </c>
      <c r="J185" s="166">
        <f>+SUM(M179:M183)</f>
        <v>0.03</v>
      </c>
      <c r="K185" s="236" t="s">
        <v>2628</v>
      </c>
      <c r="L185" s="236"/>
      <c r="M185" s="94">
        <f>+J185*(SUM(K20:K35))</f>
        <v>262988642.91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41831</v>
      </c>
      <c r="D193" s="5"/>
      <c r="E193" s="126">
        <v>1522</v>
      </c>
      <c r="F193" s="5"/>
      <c r="G193" s="5"/>
      <c r="H193" s="147" t="s">
        <v>2696</v>
      </c>
      <c r="J193" s="5"/>
      <c r="K193" s="127">
        <v>39472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2020-12-29T21:22:15Z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