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 AMOR\Desktop\MANIFESTACION DE INTERES ASPPAS\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490" windowHeight="4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<sst xmlns="http://schemas.openxmlformats.org/spreadsheetml/2006/main" count="3362" uniqueCount="2772">
  <si>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</si>
  <si>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</si>
  <si>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</si>
  <si>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</si>
  <si>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</si>
  <si>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</si>
  <si>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</si>
  <si>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</si>
  <si>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</si>
  <si>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</si>
  <si>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</si>
  <si>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</si>
  <si>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</si>
  <si>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</si>
  <si>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</si>
  <si>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</si>
  <si>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</si>
  <si>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</si>
  <si>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</si>
  <si>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</si>
  <si>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</si>
  <si>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</si>
  <si>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</si>
  <si>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</si>
  <si>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</si>
  <si>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</si>
  <si>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</si>
  <si>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</si>
  <si>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</si>
  <si>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</si>
  <si>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</si>
  <si>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</si>
  <si>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</si>
  <si>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</si>
  <si>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</si>
  <si>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</si>
  <si>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</si>
  <si>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</si>
  <si>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</si>
  <si>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</si>
  <si>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</si>
  <si>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</si>
  <si>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</si>
  <si>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</si>
  <si>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</si>
  <si>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</si>
  <si>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</si>
  <si>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</si>
  <si>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</si>
  <si>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</si>
  <si>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</si>
  <si>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</si>
  <si>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</si>
  <si>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</si>
  <si>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</si>
  <si>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</si>
  <si>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</si>
  <si>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</si>
  <si>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</si>
  <si>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</si>
  <si>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</si>
  <si>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</si>
  <si>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</si>
  <si>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</si>
  <si>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</si>
  <si>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</si>
  <si>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</si>
  <si>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</si>
  <si>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</si>
  <si>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</si>
  <si>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</si>
  <si>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</si>
  <si>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</si>
  <si>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</si>
  <si>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</si>
  <si>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</si>
  <si>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</si>
  <si>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</si>
  <si>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</si>
  <si>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</si>
  <si>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</si>
  <si>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</si>
  <si>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</si>
  <si>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</si>
  <si>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</si>
  <si>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</si>
  <si>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</si>
  <si>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</si>
  <si>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</si>
  <si>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</si>
  <si>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</si>
  <si>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</si>
  <si>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</si>
  <si>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</si>
  <si>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</si>
  <si>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</si>
  <si>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</si>
  <si>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</si>
  <si>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</si>
  <si>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</si>
  <si>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</si>
  <si>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</si>
  <si>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</si>
  <si>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</si>
  <si>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</si>
  <si>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</si>
  <si>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</si>
  <si>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</si>
  <si>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</si>
  <si>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</si>
  <si>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</si>
  <si>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</si>
  <si>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</si>
  <si>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</si>
  <si>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</si>
  <si>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</si>
  <si>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</si>
  <si>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</si>
  <si>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</si>
  <si>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</si>
  <si>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</si>
  <si>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</si>
  <si>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</si>
  <si>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</si>
  <si>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</si>
  <si>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</si>
  <si>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</si>
  <si>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</si>
  <si>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</si>
  <si>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</si>
  <si>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</si>
  <si>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</si>
  <si>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</si>
  <si>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</si>
  <si>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</si>
  <si>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</si>
  <si>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</si>
  <si>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</si>
  <si>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</si>
  <si>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</si>
  <si>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</si>
  <si>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</si>
  <si>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</si>
  <si>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</si>
  <si>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</si>
  <si>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</si>
  <si>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</si>
  <si>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</si>
  <si>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</si>
  <si>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</si>
  <si>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</si>
  <si>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</si>
  <si>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</si>
  <si>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</si>
  <si>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</si>
  <si>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</si>
  <si>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</si>
  <si>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</si>
  <si>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</si>
  <si>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</si>
  <si>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</si>
  <si>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</si>
  <si>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</si>
  <si>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</si>
  <si>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</si>
  <si>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</si>
  <si>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</si>
  <si>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</si>
  <si>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</si>
  <si>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</si>
  <si>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</si>
  <si>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</si>
  <si>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</si>
  <si>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</si>
  <si>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</si>
  <si>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</si>
  <si>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</si>
  <si>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</si>
  <si>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</si>
  <si>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</si>
  <si>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</si>
  <si>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</si>
  <si>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</si>
  <si>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</si>
  <si>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</si>
  <si>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</si>
  <si>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</si>
  <si>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</si>
  <si>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</si>
  <si>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</si>
  <si>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</si>
  <si>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</si>
  <si>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</si>
  <si>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</si>
  <si>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</si>
  <si>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</si>
  <si>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</si>
  <si>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</si>
  <si>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</si>
  <si>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</si>
  <si>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</si>
  <si>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</si>
  <si>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</si>
  <si>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</si>
  <si>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</si>
  <si>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</si>
  <si>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</si>
  <si>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</si>
  <si>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</si>
  <si>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</si>
  <si>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</si>
  <si>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</si>
  <si>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</si>
  <si>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</si>
  <si>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</si>
  <si>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</si>
  <si>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</si>
  <si>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</si>
  <si>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</si>
  <si>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</si>
  <si>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</si>
  <si>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</si>
  <si>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</si>
  <si>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</si>
  <si>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</si>
  <si>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</si>
  <si>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</si>
  <si>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</si>
  <si>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</si>
  <si>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</si>
  <si>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</si>
  <si>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</si>
  <si>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</si>
  <si>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</si>
  <si>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</si>
  <si>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</si>
  <si>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</si>
  <si>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</si>
  <si>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</si>
  <si>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</si>
  <si>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</si>
  <si>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</si>
  <si>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</si>
  <si>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</si>
  <si>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</si>
  <si>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</si>
  <si>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</si>
  <si>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</si>
  <si>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</si>
  <si>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</si>
  <si>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</si>
  <si>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</si>
  <si>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</si>
  <si>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</si>
  <si>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</si>
  <si>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</si>
  <si>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</si>
  <si>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</si>
  <si>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</si>
  <si>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</si>
  <si>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</si>
  <si>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</si>
  <si>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</si>
  <si>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</si>
  <si>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</si>
  <si>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</si>
  <si>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</si>
  <si>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</si>
  <si>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</si>
  <si>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</si>
  <si>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</si>
  <si>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</si>
  <si>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</si>
  <si>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</si>
  <si>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</si>
  <si>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</si>
  <si>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</si>
  <si>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</si>
  <si>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</si>
  <si>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</si>
  <si>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</si>
  <si>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</si>
  <si>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</si>
  <si>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</si>
  <si>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</si>
  <si>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</si>
  <si>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</si>
  <si>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</si>
  <si>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</si>
  <si>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</si>
  <si>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</si>
  <si>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</si>
  <si>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</si>
  <si>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</si>
  <si>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</si>
  <si>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</si>
  <si>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</si>
  <si>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</si>
  <si>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</si>
  <si>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</si>
  <si>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</si>
  <si>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</si>
  <si>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</si>
  <si>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</si>
  <si>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</si>
  <si>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</si>
  <si>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</si>
  <si>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</si>
  <si>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</si>
  <si>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</si>
  <si>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</si>
  <si>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</si>
  <si>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</si>
  <si>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</si>
  <si>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</si>
  <si>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</si>
  <si>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</si>
  <si>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</si>
  <si>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</si>
  <si>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</si>
  <si>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</si>
  <si>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</si>
  <si>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</si>
  <si>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</si>
  <si>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</si>
  <si>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</si>
  <si>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</si>
  <si>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</si>
  <si>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</si>
  <si>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</si>
  <si>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</si>
  <si>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</si>
  <si>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</si>
  <si>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</si>
  <si>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</si>
  <si>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</si>
  <si>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</si>
  <si>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</si>
  <si>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</si>
  <si>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</si>
  <si>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</si>
  <si>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</si>
  <si>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</si>
  <si>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</si>
  <si>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</si>
  <si>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</si>
  <si>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</si>
  <si>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</si>
  <si>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</si>
  <si>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</si>
  <si>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</si>
  <si>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</si>
  <si>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</si>
  <si>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</si>
  <si>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</si>
  <si>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</si>
  <si>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</si>
  <si>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</si>
  <si>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</si>
  <si>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</si>
  <si>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</si>
  <si>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</si>
  <si>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</si>
  <si>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</si>
  <si>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</si>
  <si>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</si>
  <si>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</si>
  <si>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</si>
  <si>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</si>
  <si>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</si>
  <si>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</si>
  <si>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</si>
  <si>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</si>
  <si>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</si>
  <si>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</si>
  <si>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</si>
  <si>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</si>
  <si>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</si>
  <si>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</si>
  <si>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</si>
  <si>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</si>
  <si>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</si>
  <si>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</si>
  <si>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</si>
  <si>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</si>
  <si>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</si>
  <si>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</si>
  <si>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</si>
  <si>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</si>
  <si>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</si>
  <si>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</si>
  <si>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</si>
  <si>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</si>
  <si>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</si>
  <si>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</si>
  <si>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</si>
  <si>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</si>
  <si>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</si>
  <si>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</si>
  <si>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</si>
  <si>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</si>
  <si>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</si>
  <si>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</si>
  <si>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</si>
  <si>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</si>
  <si>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</si>
  <si>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</si>
  <si>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</si>
  <si>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</si>
  <si>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</si>
  <si>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</si>
  <si>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</si>
  <si>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</si>
  <si>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</si>
  <si>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</si>
  <si>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</si>
  <si>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</si>
  <si>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</si>
  <si>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</si>
  <si>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</si>
  <si>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</si>
  <si>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</si>
  <si>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</si>
  <si>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</si>
  <si>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</si>
  <si>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</si>
  <si>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</si>
  <si>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</si>
  <si>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</si>
  <si>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</si>
  <si>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</si>
  <si>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</si>
  <si>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</si>
  <si>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</si>
  <si>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</si>
  <si>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</si>
  <si>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</si>
  <si>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</si>
  <si>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</si>
  <si>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</si>
  <si>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</si>
  <si>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</si>
  <si>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</si>
  <si>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</si>
  <si>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</si>
  <si>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</si>
  <si>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</si>
  <si>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</si>
  <si>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</si>
  <si>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</si>
  <si>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</si>
  <si>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</si>
  <si>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</si>
  <si>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</si>
  <si>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</si>
  <si>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</si>
  <si>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</si>
  <si>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</si>
  <si>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</si>
  <si>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</si>
  <si>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</si>
  <si>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</si>
  <si>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</si>
  <si>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</si>
  <si>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</si>
  <si>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</si>
  <si>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</si>
  <si>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</si>
  <si>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</si>
  <si>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</si>
  <si>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</si>
  <si>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</si>
  <si>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</si>
  <si>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</si>
  <si>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</si>
  <si>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</si>
  <si>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</si>
  <si>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</si>
  <si>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</si>
  <si>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</si>
  <si>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</si>
  <si>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</si>
  <si>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</si>
  <si>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</si>
  <si>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</si>
  <si>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</si>
  <si>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</si>
  <si>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</si>
  <si>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</si>
  <si>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</si>
  <si>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</si>
  <si>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</si>
  <si>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</si>
  <si>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</si>
  <si>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</si>
  <si>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</si>
  <si>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</si>
  <si>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</si>
  <si>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</si>
  <si>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</si>
  <si>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</si>
  <si>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</si>
  <si>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</si>
  <si>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</si>
  <si>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</si>
  <si>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</si>
  <si>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</si>
  <si>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</si>
  <si>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</si>
  <si>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</si>
  <si>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</si>
  <si>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</si>
  <si>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</si>
  <si>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</si>
  <si>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</si>
  <si>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</si>
  <si>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</si>
  <si>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</si>
  <si>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</si>
  <si>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</si>
  <si>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</si>
  <si>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</si>
  <si>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</si>
  <si>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</si>
  <si>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</si>
  <si>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</si>
  <si>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</si>
  <si>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</si>
  <si>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</si>
  <si>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</si>
  <si>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</si>
  <si>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</si>
  <si>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</si>
  <si>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</si>
  <si>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</si>
  <si>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</si>
  <si>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</si>
  <si>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</si>
  <si>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</si>
  <si>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</si>
  <si>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</si>
  <si>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</si>
  <si>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</si>
  <si>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</si>
  <si>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</si>
  <si>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</si>
  <si>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</si>
  <si>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</si>
  <si>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</si>
  <si>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</si>
  <si>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</si>
  <si>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</si>
  <si>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</si>
  <si>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</si>
  <si>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</si>
  <si>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</si>
  <si>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</si>
  <si>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</si>
  <si>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</si>
  <si>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</si>
  <si>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</si>
  <si>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</si>
  <si>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</si>
  <si>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</si>
  <si>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</si>
  <si>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</si>
  <si>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</si>
  <si>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</si>
  <si>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</si>
  <si>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</si>
  <si>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</si>
  <si>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</si>
  <si>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</si>
  <si>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</si>
  <si>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</si>
  <si>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</si>
  <si>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</si>
  <si>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</si>
  <si>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</si>
  <si>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</si>
  <si>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</si>
  <si>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</si>
  <si>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</si>
  <si>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</si>
  <si>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</si>
  <si>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</si>
  <si>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</si>
  <si>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</si>
  <si>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</si>
  <si>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</si>
  <si>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</si>
  <si>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</si>
  <si>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</si>
  <si>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</si>
  <si>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</si>
  <si>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</si>
  <si>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</si>
  <si>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</si>
  <si>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</si>
  <si>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</si>
  <si>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</si>
  <si>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</si>
  <si>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</si>
  <si>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</si>
  <si>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</si>
  <si>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</si>
  <si>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</si>
  <si>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</si>
  <si>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</si>
  <si>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</si>
  <si>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</si>
  <si>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</si>
  <si>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</si>
  <si>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</si>
  <si>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</si>
  <si>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</si>
  <si>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</si>
  <si>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</si>
  <si>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</si>
  <si>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</si>
  <si>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</si>
  <si>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</si>
  <si>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</si>
  <si>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</si>
  <si>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</si>
  <si>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</si>
  <si>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</si>
  <si>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</si>
  <si>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</si>
  <si>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</si>
  <si>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</si>
  <si>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</si>
  <si>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</si>
  <si>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</si>
  <si>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</si>
  <si>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</si>
  <si>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</si>
  <si>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</si>
  <si>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</si>
  <si>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</si>
  <si>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</si>
  <si>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</si>
  <si>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</si>
  <si>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</si>
  <si>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</si>
  <si>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</si>
  <si>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</si>
  <si>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</si>
  <si>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</si>
  <si>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</si>
  <si>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</si>
  <si>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</si>
  <si>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</si>
  <si>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</si>
  <si>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</si>
  <si>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</si>
  <si>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</si>
  <si>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</si>
  <si>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</si>
  <si>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</si>
  <si>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</si>
  <si>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</si>
  <si>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</si>
  <si>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</si>
  <si>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</si>
  <si>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</si>
  <si>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</si>
  <si>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</si>
  <si>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</si>
  <si>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</si>
  <si>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</si>
  <si>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</si>
  <si>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</si>
  <si>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</si>
  <si>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</si>
  <si>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</si>
  <si>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</si>
  <si>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</si>
  <si>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</si>
  <si>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</si>
  <si>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</si>
  <si>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</si>
  <si>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</si>
  <si>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</si>
  <si>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</si>
  <si>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</si>
  <si>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</si>
  <si>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</si>
  <si>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</si>
  <si>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</si>
  <si>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</si>
  <si>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</si>
  <si>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</si>
  <si>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</si>
  <si>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</si>
  <si>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</si>
  <si>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</si>
  <si>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</si>
  <si>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</si>
  <si>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</si>
  <si>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</si>
  <si>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</si>
  <si>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</si>
  <si>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</si>
  <si>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</si>
  <si>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</si>
  <si>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</si>
  <si>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</si>
  <si>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</si>
  <si>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</si>
  <si>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</si>
  <si>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</si>
  <si>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</si>
  <si>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</si>
  <si>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</si>
  <si>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</si>
  <si>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</si>
  <si>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</si>
  <si>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</si>
  <si>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</si>
  <si>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</si>
  <si>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</si>
  <si>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</si>
  <si>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</si>
  <si>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</si>
  <si>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</si>
  <si>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</si>
  <si>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</si>
  <si>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</si>
  <si>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</si>
  <si>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</si>
  <si>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</si>
  <si>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</si>
  <si>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</si>
  <si>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</si>
  <si>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</si>
  <si>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</si>
  <si>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</si>
  <si>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</si>
  <si>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</si>
  <si>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</si>
  <si>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</si>
  <si>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</si>
  <si>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</si>
  <si>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</si>
  <si>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</si>
  <si>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</si>
  <si>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</si>
  <si>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</si>
  <si>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</si>
  <si>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</si>
  <si>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</si>
  <si>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</si>
  <si>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</si>
  <si>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</si>
  <si>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</si>
  <si>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</si>
  <si>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</si>
  <si>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</si>
  <si>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</si>
  <si>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</si>
  <si>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</si>
  <si>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</si>
  <si>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</si>
  <si>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</si>
  <si>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</si>
  <si>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</si>
  <si>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</si>
  <si>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</si>
  <si>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</si>
  <si>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</si>
  <si>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</si>
  <si>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</si>
  <si>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</si>
  <si>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</si>
  <si>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</si>
  <si>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</si>
  <si>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</si>
  <si>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</si>
  <si>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</si>
  <si>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</si>
  <si>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</si>
  <si>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</si>
  <si>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</si>
  <si>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</si>
  <si>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</si>
  <si>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</si>
  <si>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</si>
  <si>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</si>
  <si>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</si>
  <si>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</si>
  <si>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</si>
  <si>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</si>
  <si>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</si>
  <si>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</si>
  <si>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</si>
  <si>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</si>
  <si>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</si>
  <si>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</si>
  <si>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</si>
  <si>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</si>
  <si>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</si>
  <si>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</si>
  <si>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</si>
  <si>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</si>
  <si>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</si>
  <si>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</si>
  <si>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</si>
  <si>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</si>
  <si>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</si>
  <si>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</si>
  <si>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</si>
  <si>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</si>
  <si>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</si>
  <si>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</si>
  <si>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</si>
  <si>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</si>
  <si>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</si>
  <si>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</si>
  <si>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</si>
  <si>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</si>
  <si>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</si>
  <si>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</si>
  <si>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</si>
  <si>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</si>
  <si>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</si>
  <si>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</si>
  <si>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</si>
  <si>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</si>
  <si>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</si>
  <si>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</si>
  <si>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</si>
  <si>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</si>
  <si>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</si>
  <si>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</si>
  <si>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</si>
  <si>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</si>
  <si>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</si>
  <si>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</si>
  <si>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</si>
  <si>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</si>
  <si>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</si>
  <si>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</si>
  <si>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</si>
  <si>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</si>
  <si>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</si>
  <si>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</si>
  <si>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</si>
  <si>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</si>
  <si>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</si>
  <si>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</si>
  <si>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</si>
  <si>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</si>
  <si>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</si>
  <si>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</si>
  <si>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</si>
  <si>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</si>
  <si>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</si>
  <si>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</si>
  <si>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</si>
  <si>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</si>
  <si>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</si>
  <si>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</si>
  <si>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</si>
  <si>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</si>
  <si>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</si>
  <si>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</si>
  <si>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</si>
  <si>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</si>
  <si>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</si>
  <si>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</si>
  <si>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</si>
  <si>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</si>
  <si>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</si>
  <si>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</si>
  <si>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</si>
  <si>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</si>
  <si>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</si>
  <si>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</si>
  <si>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</si>
  <si>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</si>
  <si>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</si>
  <si>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</si>
  <si>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</si>
  <si>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</si>
  <si>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</si>
  <si>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</si>
  <si>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</si>
  <si>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</si>
  <si>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</si>
  <si>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</si>
  <si>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</si>
  <si>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</si>
  <si>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</si>
  <si>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</si>
  <si>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</si>
  <si>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</si>
  <si>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</si>
  <si>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</si>
  <si>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</si>
  <si>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</si>
  <si>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</si>
  <si>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</si>
  <si>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</si>
  <si>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</si>
  <si>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</si>
  <si>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</si>
  <si>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</si>
  <si>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</si>
  <si>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</si>
  <si>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</si>
  <si>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</si>
  <si>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</si>
  <si>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</si>
  <si>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</si>
  <si>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</si>
  <si>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</si>
  <si>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</si>
  <si>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</si>
  <si>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</si>
  <si>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</si>
  <si>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</si>
  <si>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</si>
  <si>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</si>
  <si>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</si>
  <si>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</si>
  <si>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</si>
  <si>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</si>
  <si>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</si>
  <si>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</si>
  <si>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</si>
  <si>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</si>
  <si>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</si>
  <si>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</si>
  <si>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</si>
  <si>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</si>
  <si>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</si>
  <si>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</si>
  <si>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</si>
  <si>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</si>
  <si>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</si>
  <si>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</si>
  <si>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</si>
  <si>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</si>
  <si>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</si>
  <si>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</si>
  <si>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</si>
  <si>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</si>
  <si>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</si>
  <si>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</si>
  <si>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</si>
  <si>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</si>
  <si>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</si>
  <si>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</si>
  <si>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</si>
  <si>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</si>
  <si>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</si>
  <si>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</si>
  <si>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</si>
  <si>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</si>
  <si>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</si>
  <si>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</si>
  <si>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</si>
  <si>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</si>
  <si>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</si>
  <si>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</si>
  <si>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</si>
  <si>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</si>
  <si>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</si>
  <si>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</si>
  <si>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</si>
  <si>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</si>
  <si>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</si>
  <si>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</si>
  <si>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</si>
  <si>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</si>
  <si>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</si>
  <si>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</si>
  <si>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</si>
  <si>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</si>
  <si>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</si>
  <si>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</si>
  <si>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</si>
  <si>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</si>
  <si>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</si>
  <si>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</si>
  <si>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</si>
  <si>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</si>
  <si>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</si>
  <si>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</si>
  <si>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</si>
  <si>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</si>
  <si>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</si>
  <si>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</si>
  <si>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</si>
  <si>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</si>
  <si>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</si>
  <si>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</si>
  <si>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</si>
  <si>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</si>
  <si>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</si>
  <si>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</si>
  <si>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</si>
  <si>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</si>
  <si>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</si>
  <si>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</si>
  <si>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</si>
  <si>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</si>
  <si>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</si>
  <si>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</si>
  <si>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</si>
  <si>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</si>
  <si>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</si>
  <si>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</si>
  <si>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</si>
  <si>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</si>
  <si>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</si>
  <si>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</si>
  <si>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</si>
  <si>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</si>
  <si>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</si>
  <si>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</si>
  <si>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</si>
  <si>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</si>
  <si>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</si>
  <si>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</si>
  <si>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</si>
  <si>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</si>
  <si>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</si>
  <si>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</si>
  <si>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</si>
  <si>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</si>
  <si>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</si>
  <si>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</si>
  <si>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</si>
  <si>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</si>
  <si>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</si>
  <si>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</si>
  <si>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</si>
  <si>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</si>
  <si>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</si>
  <si>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</si>
  <si>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</si>
  <si>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</si>
  <si>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</si>
  <si>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</si>
  <si>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</si>
  <si>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</si>
  <si>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</si>
  <si>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</si>
  <si>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</si>
  <si>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</si>
  <si>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</si>
  <si>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</si>
  <si>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</si>
  <si>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</si>
  <si>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</si>
  <si>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</si>
  <si>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</si>
  <si>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</si>
  <si>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</si>
  <si>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</si>
  <si>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</si>
  <si>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</si>
  <si>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</si>
  <si>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</si>
  <si>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</si>
  <si>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</si>
  <si>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</si>
  <si>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</si>
  <si>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</si>
  <si>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</si>
  <si>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</si>
  <si>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</si>
  <si>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</si>
  <si>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</si>
  <si>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</si>
  <si>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</si>
  <si>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</si>
  <si>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</si>
  <si>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</si>
  <si>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</si>
  <si>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</si>
  <si>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</si>
  <si>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</si>
  <si>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</si>
  <si>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</si>
  <si>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</si>
  <si>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</si>
  <si>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</si>
  <si>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</si>
  <si>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</si>
  <si>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</si>
  <si>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</si>
  <si>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</si>
  <si>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</si>
  <si>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</si>
  <si>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</si>
  <si>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</si>
  <si>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</si>
  <si>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</si>
  <si>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</si>
  <si>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</si>
  <si>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</si>
  <si>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</si>
  <si>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</si>
  <si>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</si>
  <si>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</si>
  <si>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</si>
  <si>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</si>
  <si>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</si>
  <si>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</si>
  <si>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</si>
  <si>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</si>
  <si>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</si>
  <si>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</si>
  <si>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</si>
  <si>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</si>
  <si>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</si>
  <si>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</si>
  <si>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</si>
  <si>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</si>
  <si>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</si>
  <si>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</si>
  <si>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</si>
  <si>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</si>
  <si>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</si>
  <si>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</si>
  <si>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</si>
  <si>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</si>
  <si>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</si>
  <si>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</si>
  <si>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</si>
  <si>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</si>
  <si>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</si>
  <si>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</si>
  <si>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</si>
  <si>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</si>
  <si>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</si>
  <si>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</si>
  <si>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</si>
  <si>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</si>
  <si>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</si>
  <si>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</si>
  <si>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</si>
  <si>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</si>
  <si>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</si>
  <si>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</si>
  <si>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</si>
  <si>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</si>
  <si>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</si>
  <si>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</si>
  <si>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</si>
  <si>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</si>
  <si>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</si>
  <si>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</si>
  <si>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</si>
  <si>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</si>
  <si>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</si>
  <si>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</si>
  <si>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</si>
  <si>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</si>
  <si>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</si>
  <si>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</si>
  <si>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</si>
  <si>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</si>
  <si>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</si>
  <si>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</si>
  <si>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</si>
  <si>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</si>
  <si>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</si>
  <si>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</si>
  <si>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</si>
  <si>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</si>
  <si>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</si>
  <si>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</si>
  <si>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</si>
  <si>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</si>
  <si>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</si>
  <si>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</si>
  <si>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</si>
  <si>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</si>
  <si>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</si>
  <si>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</si>
  <si>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</si>
  <si>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</si>
  <si>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</si>
  <si>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</si>
  <si>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</si>
  <si>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</si>
  <si>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</si>
  <si>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</si>
  <si>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</si>
  <si>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</si>
  <si>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</si>
  <si>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</si>
  <si>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</si>
  <si>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</si>
  <si>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</si>
  <si>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</si>
  <si>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</si>
  <si>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</si>
  <si>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</si>
  <si>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</si>
  <si>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</si>
  <si>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</si>
  <si>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</si>
  <si>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</si>
  <si>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</si>
  <si>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</si>
  <si>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</si>
  <si>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</si>
  <si>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</si>
  <si>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</si>
  <si>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</si>
  <si>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</si>
  <si>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</si>
  <si>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</si>
  <si>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</si>
  <si>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</si>
  <si>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</si>
  <si>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</si>
  <si>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</si>
  <si>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</si>
  <si>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</si>
  <si>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</si>
  <si>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</si>
  <si>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</si>
  <si>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</si>
  <si>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</si>
  <si>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</si>
  <si>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</si>
  <si>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</si>
  <si>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</si>
  <si>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</si>
  <si>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</si>
  <si>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</si>
  <si>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</si>
  <si>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</si>
  <si>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</si>
  <si>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</si>
  <si>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</si>
  <si>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</si>
  <si>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</si>
  <si>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</si>
  <si>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</si>
  <si>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</si>
  <si>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</si>
  <si>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</si>
  <si>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</si>
  <si>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</si>
  <si>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</si>
  <si>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</si>
  <si>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</si>
  <si>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</si>
  <si>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</si>
  <si>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</si>
  <si>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</si>
  <si>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</si>
  <si>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</si>
  <si>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</si>
  <si>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</si>
  <si>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</si>
  <si>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</si>
  <si>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</si>
  <si>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</si>
  <si>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</si>
  <si>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</si>
  <si>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</si>
  <si>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</si>
  <si>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</si>
  <si>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</si>
  <si>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</si>
  <si>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</si>
  <si>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</si>
  <si>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</si>
  <si>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</si>
  <si>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</si>
  <si>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</si>
  <si>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</si>
  <si>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</si>
  <si>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</si>
  <si>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</si>
  <si>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</si>
  <si>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</si>
  <si>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</si>
  <si>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</si>
  <si>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</si>
  <si>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</si>
  <si>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</si>
  <si>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</si>
  <si>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</si>
  <si>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</si>
  <si>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</si>
  <si>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</si>
  <si>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</si>
  <si>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</si>
  <si>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</si>
  <si>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</si>
  <si>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</si>
  <si>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</si>
  <si>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</si>
  <si>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</si>
  <si>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</si>
  <si>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</si>
  <si>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</si>
  <si>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</si>
  <si>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</si>
  <si>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</si>
  <si>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</si>
  <si>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</si>
  <si>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</si>
  <si>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</si>
  <si>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</si>
  <si>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</si>
  <si>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</si>
  <si>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</si>
  <si>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</si>
  <si>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</si>
  <si>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</si>
  <si>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</si>
  <si>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</si>
  <si>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</si>
  <si>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</si>
  <si>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</si>
  <si>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</si>
  <si>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</si>
  <si>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</si>
  <si>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</si>
  <si>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</si>
  <si>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</si>
  <si>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</si>
  <si>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</si>
  <si>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</si>
  <si>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</si>
  <si>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</si>
  <si>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</si>
  <si>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</si>
  <si>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</si>
  <si>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</si>
  <si>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</si>
  <si>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</si>
  <si>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</si>
  <si>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</si>
  <si>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</si>
  <si>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</si>
  <si>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</si>
  <si>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</si>
  <si>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</si>
  <si>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</si>
  <si>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</si>
  <si>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</si>
  <si>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</si>
  <si>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</si>
  <si>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</si>
  <si>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</si>
  <si>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</si>
  <si>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</si>
  <si>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</si>
  <si>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</si>
  <si>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</si>
  <si>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</si>
  <si>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</si>
  <si>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</si>
  <si>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</si>
  <si>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</si>
  <si>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</si>
  <si>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</si>
  <si>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</si>
  <si>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</si>
  <si>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</si>
  <si>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</si>
  <si>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</si>
  <si>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</si>
  <si>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</si>
  <si>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</si>
  <si>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</si>
  <si>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</si>
  <si>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</si>
  <si>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</si>
  <si>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</si>
  <si>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</si>
  <si>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</si>
  <si>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</si>
  <si>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</si>
  <si>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</si>
  <si>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</si>
  <si>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</si>
  <si>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</si>
  <si>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</si>
  <si>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</si>
  <si>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</si>
  <si>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</si>
  <si>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</si>
  <si>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</si>
  <si>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</si>
  <si>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</si>
  <si>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</si>
  <si>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</si>
  <si>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</si>
  <si>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</si>
  <si>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</si>
  <si>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</si>
  <si>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</si>
  <si>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</si>
  <si>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</si>
  <si>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</si>
  <si>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</si>
  <si>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</si>
  <si>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</si>
  <si>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</si>
  <si>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</si>
  <si>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</si>
  <si>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</si>
  <si>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</si>
  <si>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</si>
  <si>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</si>
  <si>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</si>
  <si>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</si>
  <si>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</si>
  <si>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</si>
  <si>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</si>
  <si>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</si>
  <si>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</si>
  <si>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</si>
  <si>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</si>
  <si>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</si>
  <si>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</si>
  <si>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</si>
  <si>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</si>
  <si>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</si>
  <si>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</si>
  <si>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</si>
  <si>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</si>
  <si>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</si>
  <si>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</si>
  <si>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</si>
  <si>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</si>
  <si>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</si>
  <si>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</si>
  <si>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</si>
  <si>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</si>
  <si>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</si>
  <si>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</si>
  <si>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</si>
  <si>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</si>
  <si>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</si>
  <si>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</si>
  <si>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</si>
  <si>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</si>
  <si>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</si>
  <si>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</si>
  <si>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</si>
  <si>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</si>
  <si>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</si>
  <si>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</si>
  <si>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</si>
  <si>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</si>
  <si>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</si>
  <si>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</si>
  <si>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</si>
  <si>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</si>
  <si>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</si>
  <si>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</si>
  <si>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</si>
  <si>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</si>
  <si>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</si>
  <si>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</si>
  <si>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</si>
  <si>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</si>
  <si>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</si>
  <si>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</si>
  <si>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</si>
  <si>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</si>
  <si>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</si>
  <si>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</si>
  <si>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</si>
  <si>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</si>
  <si>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</si>
  <si>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</si>
  <si>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</si>
  <si>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</si>
  <si>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</si>
  <si>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</si>
  <si>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</si>
  <si>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</si>
  <si>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</si>
  <si>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</si>
  <si>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</si>
  <si>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</si>
  <si>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</si>
  <si>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</si>
  <si>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</si>
  <si>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</si>
  <si>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</si>
  <si>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</si>
  <si>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</si>
  <si>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</si>
  <si>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</si>
  <si>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</si>
  <si>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</si>
  <si>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</si>
  <si>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</si>
  <si>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</si>
  <si>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</si>
  <si>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</si>
  <si>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</si>
  <si>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</si>
  <si>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</si>
  <si>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</si>
  <si>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</si>
  <si>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</si>
  <si>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</si>
  <si>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</si>
  <si>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</si>
  <si>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</si>
  <si>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</si>
  <si>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</si>
  <si>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</si>
  <si>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</si>
  <si>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</si>
  <si>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</si>
  <si>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</si>
  <si>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</si>
  <si>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</si>
  <si>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</si>
  <si>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</si>
  <si>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</si>
  <si>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</si>
  <si>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</si>
  <si>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</si>
  <si>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</si>
  <si>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</si>
  <si>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</si>
  <si>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</si>
  <si>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</si>
  <si>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</si>
  <si>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</si>
  <si>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</si>
  <si>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</si>
  <si>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</si>
  <si>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</si>
  <si>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</si>
  <si>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</si>
  <si>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</si>
  <si>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</si>
  <si>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</si>
  <si>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</si>
  <si>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</si>
  <si>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</si>
  <si>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</si>
  <si>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</si>
  <si>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</si>
  <si>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</si>
  <si>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</si>
  <si>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</si>
  <si>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</si>
  <si>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</si>
  <si>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</si>
  <si>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</si>
  <si>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</si>
  <si>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</si>
  <si>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</si>
  <si>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</si>
  <si>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</si>
  <si>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</si>
  <si>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</si>
  <si>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</si>
  <si>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</si>
  <si>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</si>
  <si>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</si>
  <si>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</si>
  <si>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</si>
  <si>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</si>
  <si>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</si>
  <si>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</si>
  <si>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</si>
  <si>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</si>
  <si>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</si>
  <si>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</si>
  <si>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</si>
  <si>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</si>
  <si>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</si>
  <si>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</si>
  <si>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</si>
  <si>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</si>
  <si>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</si>
  <si>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</si>
  <si>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</si>
  <si>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</si>
  <si>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</si>
  <si>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</si>
  <si>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</si>
  <si>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</si>
  <si>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</si>
  <si>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</si>
  <si>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</si>
  <si>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</si>
  <si>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</si>
  <si>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</si>
  <si>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</si>
  <si>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</si>
  <si>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</si>
  <si>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</si>
  <si>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</si>
  <si>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</si>
  <si>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</si>
  <si>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</si>
  <si>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</si>
  <si>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</si>
  <si>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</si>
  <si>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</si>
  <si>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</si>
  <si>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</si>
  <si>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</si>
  <si>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</si>
  <si>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</si>
  <si>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</si>
  <si>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</si>
  <si>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</si>
  <si>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</si>
  <si>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</si>
  <si>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</si>
  <si>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</si>
  <si>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</si>
  <si>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</si>
  <si>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</si>
  <si>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</si>
  <si>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</si>
  <si>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</si>
  <si>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</si>
  <si>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</si>
  <si>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</si>
  <si>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</si>
  <si>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</si>
  <si>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</si>
  <si>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</si>
  <si>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</si>
  <si>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</si>
  <si>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</si>
  <si>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</si>
  <si>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</si>
  <si>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</si>
  <si>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</si>
  <si>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</si>
  <si>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</si>
  <si>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</si>
  <si>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</si>
  <si>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</si>
  <si>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</si>
  <si>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</si>
  <si>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</si>
  <si>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</si>
  <si>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</si>
  <si>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</si>
  <si>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</si>
  <si>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</si>
  <si>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</si>
  <si>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</si>
  <si>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</si>
  <si>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</si>
  <si>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</si>
  <si>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</si>
  <si>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</si>
  <si>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</si>
  <si>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</si>
  <si>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</si>
  <si>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</si>
  <si>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</si>
  <si>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</si>
  <si>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</si>
  <si>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</si>
  <si>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</si>
  <si>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</si>
  <si>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</si>
  <si>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</si>
  <si>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</si>
  <si>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</si>
  <si>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</si>
  <si>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</si>
  <si>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</si>
  <si>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</si>
  <si>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</si>
  <si>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</si>
  <si>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</si>
  <si>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</si>
  <si>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</si>
  <si>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</si>
  <si>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</si>
  <si>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</si>
  <si>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</si>
  <si>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</si>
  <si>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</si>
  <si>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</si>
  <si>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</si>
  <si>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</si>
  <si>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</si>
  <si>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</si>
  <si>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</si>
  <si>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</si>
  <si>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</si>
  <si>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</si>
  <si>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</si>
  <si>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</si>
  <si>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</si>
  <si>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</si>
  <si>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</si>
  <si>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</si>
  <si>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</si>
  <si>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</si>
  <si>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</si>
  <si>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</si>
  <si>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</si>
  <si>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</si>
  <si>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</si>
  <si>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</si>
  <si>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</si>
  <si>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</si>
  <si>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</si>
  <si>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</si>
  <si>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</si>
  <si>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</si>
  <si>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</si>
  <si>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</si>
  <si>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</si>
  <si>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</si>
  <si>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</si>
  <si>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</si>
  <si>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</si>
  <si>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</si>
  <si>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</si>
  <si>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</si>
  <si>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</si>
  <si>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</si>
  <si>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</si>
  <si>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</si>
  <si>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</si>
  <si>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</si>
  <si>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</si>
  <si>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</si>
  <si>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</si>
  <si>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</si>
  <si>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</si>
  <si>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</si>
  <si>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</si>
  <si>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</si>
  <si>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</si>
  <si>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</si>
  <si>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</si>
  <si>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</si>
  <si>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</si>
  <si>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</si>
  <si>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</si>
  <si>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</si>
  <si>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</si>
  <si>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</si>
  <si>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</si>
  <si>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</si>
  <si>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</si>
  <si>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</si>
  <si>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</si>
  <si>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</si>
  <si>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</si>
  <si>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</si>
  <si>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</si>
  <si>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</si>
  <si>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</si>
  <si>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</si>
  <si>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</si>
  <si>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</si>
  <si>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</si>
  <si>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</si>
  <si>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</si>
  <si>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</si>
  <si>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</si>
  <si>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</si>
  <si>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</si>
  <si>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</si>
  <si>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</si>
  <si>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</si>
  <si>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</si>
  <si>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</si>
  <si>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</si>
  <si>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</si>
  <si>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</si>
  <si>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</si>
  <si>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</si>
  <si>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</si>
  <si>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</si>
  <si>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</si>
  <si>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</si>
  <si>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</si>
  <si>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</si>
  <si>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</si>
  <si>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</si>
  <si>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</si>
  <si>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</si>
  <si>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</si>
  <si>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</si>
  <si>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</si>
  <si>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</si>
  <si>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</si>
  <si>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</si>
  <si>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</si>
  <si>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</si>
  <si>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</si>
  <si>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</si>
  <si>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</si>
  <si>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</si>
  <si>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</si>
  <si>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</si>
  <si>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</si>
  <si>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</si>
  <si>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</si>
  <si>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</si>
  <si>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</si>
  <si>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</si>
  <si>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</si>
  <si>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</si>
  <si>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</si>
  <si>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</si>
  <si>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</si>
  <si>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</si>
  <si>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</si>
  <si>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</si>
  <si>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</si>
  <si>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</si>
  <si>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</si>
  <si>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</si>
  <si>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</si>
  <si>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</si>
  <si>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</si>
  <si>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</si>
  <si>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</si>
  <si>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</si>
  <si>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</si>
  <si>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</si>
  <si>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</si>
  <si>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</si>
  <si>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</si>
  <si>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</si>
  <si>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</si>
  <si>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</si>
  <si>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</si>
  <si>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</si>
  <si>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</si>
  <si>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</si>
  <si>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</si>
  <si>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</si>
  <si>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</si>
  <si>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</si>
  <si>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</si>
  <si>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</si>
  <si>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</si>
  <si>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</si>
  <si>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</si>
  <si>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</si>
  <si>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</si>
  <si>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</si>
  <si>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</si>
  <si>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</si>
  <si>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</si>
  <si>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</si>
  <si>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</si>
  <si>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</si>
  <si>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</si>
  <si>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</si>
  <si>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</si>
  <si>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</si>
  <si>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</si>
  <si>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</si>
  <si>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</si>
  <si>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</si>
  <si>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</si>
  <si>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</si>
  <si>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</si>
  <si>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</si>
  <si>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</si>
  <si>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</si>
  <si>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</si>
  <si>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</si>
  <si>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</si>
  <si>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</si>
  <si>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</si>
  <si>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</si>
  <si>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</si>
  <si>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</si>
  <si>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</si>
  <si>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</si>
  <si>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</si>
  <si>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</si>
  <si>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</si>
  <si>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</si>
  <si>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</si>
  <si>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</si>
  <si>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</si>
  <si>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</si>
  <si>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</si>
  <si>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</si>
  <si>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</si>
  <si>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</si>
  <si>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</si>
  <si>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</si>
  <si>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</si>
  <si>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</si>
  <si>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</si>
  <si>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</si>
  <si>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</si>
  <si>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</si>
  <si>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</si>
  <si>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</si>
  <si>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</si>
  <si>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</si>
  <si>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</si>
  <si>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</si>
  <si>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</si>
  <si>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</si>
  <si>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</si>
  <si>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</si>
  <si>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</si>
  <si>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</si>
  <si>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</si>
  <si>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</si>
  <si>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</si>
  <si>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</si>
  <si>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</si>
  <si>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</si>
  <si>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</si>
  <si>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</si>
  <si>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</si>
  <si>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</si>
  <si>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</si>
  <si>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</si>
  <si>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</si>
  <si>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</si>
  <si>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</si>
  <si>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</si>
  <si>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</si>
  <si>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</si>
  <si>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</si>
  <si>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</si>
  <si>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</si>
  <si>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</si>
  <si>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</si>
  <si>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</si>
  <si>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</si>
  <si>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</si>
  <si>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</si>
  <si>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</si>
  <si>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</si>
  <si>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</si>
  <si>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</si>
  <si>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</si>
  <si>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</si>
  <si>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</si>
  <si>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</si>
  <si>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</si>
  <si>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</si>
  <si>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</si>
  <si>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</si>
  <si>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</si>
  <si>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</si>
  <si>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</si>
  <si>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</si>
  <si>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</si>
  <si>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</si>
  <si>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</si>
  <si>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</si>
  <si>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</si>
  <si>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</si>
  <si>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</si>
  <si>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</si>
  <si>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</si>
  <si>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</si>
  <si>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</si>
  <si>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</si>
  <si>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</si>
  <si>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</si>
  <si>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</si>
  <si>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</si>
  <si>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</si>
  <si>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</si>
  <si>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</si>
  <si>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</si>
  <si>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</si>
  <si>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</si>
  <si>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</si>
  <si>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</si>
  <si>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</si>
  <si>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</si>
  <si>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</si>
  <si>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</si>
  <si>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</si>
  <si>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</si>
  <si>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</si>
  <si>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</si>
  <si>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</si>
  <si>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</si>
  <si>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</si>
  <si>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</si>
  <si>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</si>
  <si>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</si>
  <si>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</si>
  <si>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</si>
  <si>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</si>
  <si>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</si>
  <si>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</si>
  <si>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</si>
  <si>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</si>
  <si>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</si>
  <si>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</si>
  <si>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</si>
  <si>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</si>
  <si>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</si>
  <si>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</si>
  <si>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</si>
  <si>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</si>
  <si>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</si>
  <si>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</si>
  <si>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</si>
  <si>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</si>
  <si>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</si>
  <si>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</si>
  <si>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</si>
  <si>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</si>
  <si>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</si>
  <si>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</si>
  <si>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</si>
  <si>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</si>
  <si>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</si>
  <si>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</si>
  <si>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</si>
  <si>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</si>
  <si>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</si>
  <si>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</si>
  <si>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</si>
  <si>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</si>
  <si>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</si>
  <si>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</si>
  <si>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</si>
  <si>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</si>
  <si>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</si>
  <si>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</si>
  <si>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</si>
  <si>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</si>
  <si>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</si>
  <si>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</si>
  <si>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</si>
  <si>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</si>
  <si>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</si>
  <si>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</si>
  <si>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</si>
  <si>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</si>
  <si>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</si>
  <si>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</si>
  <si>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</si>
  <si>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</si>
  <si>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</si>
  <si>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</si>
  <si>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</si>
  <si>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</si>
  <si>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</si>
  <si>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</si>
  <si>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</si>
  <si>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</si>
  <si>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</si>
  <si>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</si>
  <si>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</si>
  <si>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</si>
  <si>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</si>
  <si>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</si>
  <si>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</si>
  <si>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</si>
  <si>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</si>
  <si>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</si>
  <si>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</si>
  <si>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</si>
  <si>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</si>
  <si>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</si>
  <si>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</si>
  <si>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</si>
  <si>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</si>
  <si>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</si>
  <si>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</si>
  <si>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</si>
  <si>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</si>
  <si>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</si>
  <si>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</si>
  <si>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</si>
  <si>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</si>
  <si>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</si>
  <si>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</si>
  <si>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</si>
  <si>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</si>
  <si>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</si>
  <si>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</si>
  <si>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</si>
  <si>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</si>
  <si>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</si>
  <si>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</si>
  <si>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</si>
  <si>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</si>
  <si>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</si>
  <si>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</si>
  <si>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</si>
  <si>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</si>
  <si>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</si>
  <si>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</si>
  <si>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</si>
  <si>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</si>
  <si>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</si>
  <si>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</si>
  <si>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</si>
  <si>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</si>
  <si>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</si>
  <si>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</si>
  <si>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</si>
  <si>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</si>
  <si>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</si>
  <si>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</si>
  <si>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</si>
  <si>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</si>
  <si>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</si>
  <si>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</si>
  <si>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</si>
  <si>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</si>
  <si>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</si>
  <si>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</si>
  <si>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</si>
  <si>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</si>
  <si>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</si>
  <si>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</si>
  <si>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</si>
  <si>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</si>
  <si>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</si>
  <si>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</si>
  <si>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</si>
  <si>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</si>
  <si>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</si>
  <si>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</si>
  <si>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</si>
  <si>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</si>
  <si>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</si>
  <si>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</si>
  <si>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</si>
  <si>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</si>
  <si>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</si>
  <si>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</si>
  <si>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</si>
  <si>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</si>
  <si>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</si>
  <si>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</si>
  <si>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</si>
  <si>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</si>
  <si>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</si>
  <si>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</si>
  <si>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</si>
  <si>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</si>
  <si>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</si>
  <si>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</si>
  <si>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</si>
  <si>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</si>
  <si>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</si>
  <si>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</si>
  <si>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</si>
  <si>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</si>
  <si>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</si>
  <si>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</si>
  <si>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</si>
  <si>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</si>
  <si>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</si>
  <si>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</si>
  <si>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</si>
  <si>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</si>
  <si>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</si>
  <si>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</si>
  <si>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</si>
  <si>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</si>
  <si>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</si>
  <si>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</si>
  <si>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</si>
  <si>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</si>
  <si>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</si>
  <si>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</si>
  <si>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</si>
  <si>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</si>
  <si>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</si>
  <si>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</si>
  <si>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</si>
  <si>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</si>
  <si>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</si>
  <si>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</si>
  <si>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</si>
  <si>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</si>
  <si>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</si>
  <si>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</si>
  <si>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</si>
  <si>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</si>
  <si>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</si>
  <si>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</si>
  <si>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</si>
  <si>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</si>
  <si>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</si>
  <si>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</si>
  <si>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</si>
  <si>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</si>
  <si>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</si>
  <si>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</si>
  <si>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</si>
  <si>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</si>
  <si>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</si>
  <si>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</si>
  <si>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</si>
  <si>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</si>
  <si>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</si>
  <si>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</si>
  <si>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</si>
  <si>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</si>
  <si>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</si>
  <si>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</si>
  <si>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</si>
  <si>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</si>
  <si>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</si>
  <si>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</si>
  <si>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</si>
  <si>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</si>
  <si>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</si>
  <si>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</si>
  <si>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</si>
  <si>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</si>
  <si>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</si>
  <si>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</si>
  <si>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</si>
  <si>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</si>
  <si>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</si>
  <si>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</si>
  <si>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</si>
  <si>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</si>
  <si>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</si>
  <si>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</si>
  <si>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</si>
  <si>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</si>
  <si>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</si>
  <si>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</si>
  <si>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</si>
  <si>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</si>
  <si>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</si>
  <si>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</si>
  <si>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</si>
  <si>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</si>
  <si>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</si>
  <si>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</si>
  <si>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</si>
  <si>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</si>
  <si>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</si>
  <si>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</si>
  <si>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</si>
  <si>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</si>
  <si>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</si>
  <si>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</si>
  <si>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</si>
  <si>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</si>
  <si>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</si>
  <si>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</si>
  <si>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</si>
  <si>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</si>
  <si>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</si>
  <si>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</si>
  <si>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</si>
  <si>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</si>
  <si>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</si>
  <si>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</si>
  <si>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</si>
  <si>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</si>
  <si>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</si>
  <si>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</si>
  <si>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</si>
  <si>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</si>
  <si>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</si>
  <si>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</si>
  <si>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</si>
  <si>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</si>
  <si>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</si>
  <si>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</si>
  <si>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</si>
  <si>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</si>
  <si>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</si>
  <si>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</si>
  <si>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</si>
  <si>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</si>
  <si>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</si>
  <si>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</si>
  <si>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</si>
  <si>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</si>
  <si>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</si>
  <si>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</si>
  <si>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</si>
  <si>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</si>
  <si>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</si>
  <si>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</si>
  <si>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</si>
  <si>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</si>
  <si>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</si>
  <si>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</si>
  <si>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</si>
  <si>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</si>
  <si>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</si>
  <si>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</si>
  <si>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</si>
  <si>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</si>
  <si>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</si>
  <si>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</si>
  <si>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</si>
  <si>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</si>
  <si>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</si>
  <si>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</si>
  <si>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</si>
  <si>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</si>
  <si>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</si>
  <si>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</si>
  <si>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</si>
  <si>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</si>
  <si>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</si>
  <si>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</si>
  <si>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</si>
  <si>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</si>
  <si>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</si>
  <si>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</si>
  <si>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</si>
  <si>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</si>
  <si>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</si>
  <si>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</si>
  <si>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</si>
  <si>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</si>
  <si>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</si>
  <si>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</si>
  <si>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</si>
  <si>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</si>
  <si>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</si>
  <si>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</si>
  <si>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</si>
  <si>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</si>
  <si>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</si>
  <si>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</si>
  <si>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</si>
  <si>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</si>
  <si>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</si>
  <si>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</si>
  <si>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</si>
  <si>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</si>
  <si>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</si>
  <si>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</si>
  <si>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</si>
  <si>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</si>
  <si>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</si>
  <si>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</si>
  <si>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</si>
  <si>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</si>
  <si>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</si>
  <si>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</si>
  <si>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</si>
  <si>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</si>
  <si>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</si>
  <si>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</si>
  <si>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</si>
  <si>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</si>
  <si>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</si>
  <si>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</si>
  <si>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</si>
  <si>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</si>
  <si>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</si>
  <si>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</si>
  <si>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</si>
  <si>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</si>
  <si>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</si>
  <si>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</si>
  <si>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</si>
  <si>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</si>
  <si>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</si>
  <si>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</si>
  <si>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</si>
  <si>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</si>
  <si>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</si>
  <si>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</si>
  <si>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</si>
  <si>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</si>
  <si>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</si>
  <si>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</si>
  <si>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</si>
  <si>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</si>
  <si>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</si>
  <si>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</si>
  <si>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</si>
  <si>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</si>
  <si>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</si>
  <si>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</si>
  <si>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</si>
  <si>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</si>
  <si>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</si>
  <si>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</si>
  <si>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</si>
  <si>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</si>
  <si>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</si>
  <si>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</si>
  <si>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</si>
  <si>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</si>
  <si>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</si>
  <si>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</si>
  <si>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</si>
  <si>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</si>
  <si>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</si>
  <si>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</si>
  <si>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</si>
  <si>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</si>
  <si>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</si>
  <si>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</si>
  <si>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</si>
  <si>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</si>
  <si>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</si>
  <si>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</si>
  <si>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</si>
  <si>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</si>
  <si>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</si>
  <si>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</si>
  <si>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</si>
  <si>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</si>
  <si>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</si>
  <si>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</si>
  <si>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</si>
  <si>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</si>
  <si>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</si>
  <si>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</si>
  <si>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</si>
  <si>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</si>
  <si>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</si>
  <si>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</si>
  <si>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</si>
  <si>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</si>
  <si>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</si>
  <si>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</si>
  <si>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</si>
  <si>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</si>
  <si>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</si>
  <si>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</si>
  <si>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</si>
  <si>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</si>
  <si>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</si>
  <si>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</si>
  <si>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</si>
  <si>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</si>
  <si>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</si>
  <si>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</si>
  <si>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</si>
  <si>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</si>
  <si>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</si>
  <si>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</si>
  <si>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</si>
  <si>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</si>
  <si>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</si>
  <si>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</si>
  <si>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</si>
  <si>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</si>
  <si>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</si>
  <si>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</si>
  <si>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</si>
  <si>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</si>
  <si>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</si>
  <si>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</si>
  <si>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</si>
  <si>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</si>
  <si>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</si>
  <si>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</si>
  <si>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</si>
  <si>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</si>
  <si>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</si>
  <si>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</si>
  <si>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</si>
  <si>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</si>
  <si>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</si>
  <si>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</si>
  <si>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</si>
  <si>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</si>
  <si>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</si>
  <si>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</si>
  <si>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</si>
  <si>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</si>
  <si>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</si>
  <si>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</si>
  <si>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</si>
  <si>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</si>
  <si>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</si>
  <si>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</si>
  <si>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</si>
  <si>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</si>
  <si>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</si>
  <si>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</si>
  <si>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</si>
  <si>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</si>
  <si>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</si>
  <si>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</si>
  <si>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</si>
  <si>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</si>
  <si>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</si>
  <si>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</si>
  <si>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</si>
  <si>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</si>
  <si>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</si>
  <si>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</si>
  <si>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</si>
  <si>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</si>
  <si>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</si>
  <si>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</si>
  <si>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</si>
  <si>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</si>
  <si>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</si>
  <si>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</si>
  <si>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</si>
  <si>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</si>
  <si>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</si>
  <si>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</si>
  <si>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</si>
  <si>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</si>
  <si>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</si>
  <si>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</si>
  <si>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</si>
  <si>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</si>
  <si>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</si>
  <si>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</si>
  <si>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</si>
  <si>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</si>
  <si>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</si>
  <si>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</si>
  <si>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</si>
  <si>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</si>
  <si>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</si>
  <si>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</si>
  <si>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</si>
  <si>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</si>
  <si>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</si>
  <si>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</si>
  <si>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</si>
  <si>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</si>
  <si>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</si>
  <si>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</si>
  <si>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</si>
  <si>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</si>
  <si>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</si>
  <si>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</si>
  <si>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</si>
  <si>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</si>
  <si>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</si>
  <si>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</si>
  <si>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</si>
  <si>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</si>
  <si>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</si>
  <si>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</si>
  <si>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</si>
  <si>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</si>
  <si>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</si>
  <si>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</si>
  <si>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</si>
  <si>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</si>
  <si>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</si>
  <si>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</si>
  <si>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</si>
  <si>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</si>
  <si>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</si>
  <si>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</si>
  <si>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</si>
  <si>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</si>
  <si>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</si>
  <si>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</si>
  <si>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</si>
  <si>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</si>
  <si>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</si>
  <si>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</si>
  <si>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</si>
  <si>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</si>
  <si>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</si>
  <si>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</si>
  <si>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</si>
  <si>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</si>
  <si>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</si>
  <si>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</si>
  <si>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</si>
  <si>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</si>
  <si>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</si>
  <si>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</si>
  <si>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</si>
  <si>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</si>
  <si>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</si>
  <si>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</si>
  <si>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</si>
  <si>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</si>
  <si>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</si>
  <si>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</si>
  <si>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</si>
  <si>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</si>
  <si>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</si>
  <si>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</si>
  <si>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</si>
  <si>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</si>
  <si>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</si>
  <si>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</si>
  <si>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</si>
  <si>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</si>
  <si>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</si>
  <si>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</si>
  <si>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</si>
  <si>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</si>
  <si>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</si>
  <si>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</si>
  <si>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</si>
  <si>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</si>
  <si>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</si>
  <si>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</si>
  <si>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</si>
  <si>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</si>
  <si>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</si>
  <si>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</si>
  <si>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</si>
  <si>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</si>
  <si>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</si>
  <si>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</si>
  <si>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</si>
  <si>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</si>
  <si>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</si>
  <si>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</si>
  <si>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</si>
  <si>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</si>
  <si>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</si>
  <si>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</si>
  <si>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</si>
  <si>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</si>
  <si>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</si>
  <si>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</si>
  <si>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</si>
  <si>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</si>
  <si>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</si>
  <si>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</si>
  <si>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</si>
  <si>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</si>
  <si>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</si>
  <si>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</si>
  <si>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</si>
  <si>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</si>
  <si>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</si>
  <si>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</si>
  <si>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</si>
  <si>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</si>
  <si>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</si>
  <si>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</si>
  <si>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</si>
  <si>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</si>
  <si>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</si>
  <si>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</si>
  <si>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</si>
  <si>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</si>
  <si>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</si>
  <si>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</si>
  <si>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</si>
  <si>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</si>
  <si>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</si>
  <si>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</si>
  <si>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</si>
  <si>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</si>
  <si>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</si>
  <si>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</si>
  <si>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</si>
  <si>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</si>
  <si>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</si>
  <si>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</si>
  <si>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</si>
  <si>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</si>
  <si>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</si>
  <si>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</si>
  <si>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</si>
  <si>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70182000216</t>
  </si>
  <si>
    <t>701820010010</t>
  </si>
  <si>
    <t>701820030140</t>
  </si>
  <si>
    <t>701820040091</t>
  </si>
  <si>
    <t>701820050279</t>
  </si>
  <si>
    <t>701820050143</t>
  </si>
  <si>
    <t>701820050208</t>
  </si>
  <si>
    <t>701820050088</t>
  </si>
  <si>
    <t>701820060136</t>
  </si>
  <si>
    <t>701820060301</t>
  </si>
  <si>
    <t>701820040215</t>
  </si>
  <si>
    <t>701820070093</t>
  </si>
  <si>
    <t>701820070277</t>
  </si>
  <si>
    <t>701820070299</t>
  </si>
  <si>
    <t>701820050093</t>
  </si>
  <si>
    <t>701820080266</t>
  </si>
  <si>
    <t>701/820090161</t>
  </si>
  <si>
    <t>0864-2016</t>
  </si>
  <si>
    <t>0742-2016</t>
  </si>
  <si>
    <t>0877-2016</t>
  </si>
  <si>
    <t>0441-2017</t>
  </si>
  <si>
    <t>0449-2017</t>
  </si>
  <si>
    <t>0388-2018</t>
  </si>
  <si>
    <t>0187-2018</t>
  </si>
  <si>
    <t>0615-2018</t>
  </si>
  <si>
    <t>0198-2018</t>
  </si>
  <si>
    <t>70-0188-2018</t>
  </si>
  <si>
    <t>0083-2019</t>
  </si>
  <si>
    <t>0058-2019</t>
  </si>
  <si>
    <t>70-0265-2019</t>
  </si>
  <si>
    <t>01/05/2005</t>
  </si>
  <si>
    <t>31/12/2005</t>
  </si>
  <si>
    <t>9/02/2005</t>
  </si>
  <si>
    <t>30/07/2005</t>
  </si>
  <si>
    <t>03/03/2005</t>
  </si>
  <si>
    <t>30/11/2005</t>
  </si>
  <si>
    <t>08/02/2005</t>
  </si>
  <si>
    <t>01/04/2005</t>
  </si>
  <si>
    <t>31/10/2005</t>
  </si>
  <si>
    <t>07/02/2006</t>
  </si>
  <si>
    <t>31/12/2006</t>
  </si>
  <si>
    <t>27/01/2006</t>
  </si>
  <si>
    <t>01/04/2004</t>
  </si>
  <si>
    <t>31/12/2004</t>
  </si>
  <si>
    <t>05/02/2007</t>
  </si>
  <si>
    <t>31/12/2007</t>
  </si>
  <si>
    <t>27/03/2007</t>
  </si>
  <si>
    <t>1/03/2007</t>
  </si>
  <si>
    <t>02/01/2008</t>
  </si>
  <si>
    <t>30/11/2008</t>
  </si>
  <si>
    <t>27/01/2009</t>
  </si>
  <si>
    <t>31/12/2009</t>
  </si>
  <si>
    <t>15/12/2016</t>
  </si>
  <si>
    <t>15/12/2017</t>
  </si>
  <si>
    <t>01/11/2016</t>
  </si>
  <si>
    <t>16/12/2016</t>
  </si>
  <si>
    <t>16/12/2017</t>
  </si>
  <si>
    <t>31/07/2018</t>
  </si>
  <si>
    <t>31/10/2018</t>
  </si>
  <si>
    <t>01/11/2018</t>
  </si>
  <si>
    <t>30/11/2019</t>
  </si>
  <si>
    <t>01/08/2018</t>
  </si>
  <si>
    <t>30/10/2018</t>
  </si>
  <si>
    <t>19/12/2018</t>
  </si>
  <si>
    <t>30/03/2020</t>
  </si>
  <si>
    <t>15/12/2018</t>
  </si>
  <si>
    <t>28/07/2018</t>
  </si>
  <si>
    <t>18/01/2019</t>
  </si>
  <si>
    <t>23/12/2019</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</si>
  <si>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</si>
  <si>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</si>
  <si>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</si>
  <si>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</si>
  <si>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</si>
  <si>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</si>
  <si>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</si>
  <si>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</si>
  <si>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</si>
  <si>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</si>
  <si>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</si>
  <si>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</si>
  <si>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</si>
  <si>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</si>
  <si>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</si>
  <si>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</si>
  <si>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</si>
  <si>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</si>
  <si>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ICBF-187-2020</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</si>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</sst>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2" zoomScale="50" zoomScaleNormal="5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3" t="str">
        <f>HYPERLINK("#MI_Oferente_Singular!A114","CAPACIDAD RESIDUAL")</f>
        <v>CAPACIDAD RESIDUAL</v>
      </c>
      <c r="F8" s="184"/>
      <c r="G8" s="185"/>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3" t="str">
        <f>HYPERLINK("#MI_Oferente_Singular!A162","TALENTO HUMANO")</f>
        <v>TALENTO HUMANO</v>
      </c>
      <c r="F9" s="184"/>
      <c r="G9" s="185"/>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3" t="str">
        <f>HYPERLINK("#MI_Oferente_Singular!F162","INFRAESTRUCTURA")</f>
        <v>INFRAESTRUCTURA</v>
      </c>
      <c r="F10" s="184"/>
      <c r="G10" s="185"/>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4" t="s">
        <v>2771</v>
      </c>
      <c r="D15" s="35"/>
      <c r="E15" s="35"/>
      <c r="F15" s="5"/>
      <c r="G15" s="32" t="s">
        <v>1168</v>
      </c>
      <c r="H15" s="103" t="s">
        <v>208</v>
      </c>
      <c r="I15" s="32" t="s">
        <v>2624</v>
      </c>
      <c r="J15" s="108" t="s">
        <v>2626</v>
      </c>
      <c r="L15" s="209" t="s">
        <v>8</v>
      </c>
      <c r="M15" s="209"/>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0" t="s">
        <v>11</v>
      </c>
      <c r="J19" s="131" t="s">
        <v>10</v>
      </c>
      <c r="K19" s="131" t="s">
        <v>2609</v>
      </c>
      <c r="L19" s="131" t="s">
        <v>1161</v>
      </c>
      <c r="M19" s="131" t="s">
        <v>1162</v>
      </c>
      <c r="N19" s="132" t="s">
        <v>2610</v>
      </c>
      <c r="O19" s="127"/>
      <c r="Q19" s="51"/>
      <c r="R19" s="51"/>
    </row>
    <row r="20" spans="1:23" ht="30" customHeight="1" x14ac:dyDescent="0.25">
      <c r="A20" s="9"/>
      <c r="B20" s="109">
        <v>823001041</v>
      </c>
      <c r="C20" s="5"/>
      <c r="D20" s="73"/>
      <c r="E20" s="5"/>
      <c r="F20" s="5"/>
      <c r="G20" s="5"/>
      <c r="H20" s="186"/>
      <c r="I20" s="137" t="s">
        <v>208</v>
      </c>
      <c r="J20" s="138" t="s">
        <v>226</v>
      </c>
      <c r="K20" s="139">
        <v>1301479000</v>
      </c>
      <c r="L20" s="140"/>
      <c r="M20" s="140">
        <v>44561</v>
      </c>
      <c r="N20" s="125">
        <f>+(M20-L20)/30</f>
        <v>1485.3666666666666</v>
      </c>
      <c r="O20" s="128"/>
      <c r="U20" s="124"/>
      <c r="V20" s="105">
        <f ca="1">NOW()</f>
        <v>44194.053208449077</v>
      </c>
      <c r="W20" s="105">
        <f ca="1">NOW()</f>
        <v>44194.053208449077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178" t="str">
        <f>VLOOKUP(B20,EAS!A2:B1439,2,0)</f>
        <v>ASOCIACIÓN PARA LA PRODUCCION AUTOGESTIONARIA Y SOSTENIBLE DE SUCRE</v>
      </c>
      <c r="C38" s="178"/>
      <c r="D38" s="178"/>
      <c r="E38" s="178"/>
      <c r="F38" s="178"/>
      <c r="G38" s="5"/>
      <c r="H38" s="122"/>
      <c r="I38" s="190" t="s">
        <v>7</v>
      </c>
      <c r="J38" s="190"/>
      <c r="K38" s="190"/>
      <c r="L38" s="190"/>
      <c r="M38" s="190"/>
      <c r="N38" s="190"/>
      <c r="O38" s="123"/>
    </row>
    <row r="39" spans="1:16" ht="42.95" customHeight="1" thickBot="1" x14ac:dyDescent="0.3">
      <c r="A39" s="10"/>
      <c r="B39" s="11"/>
      <c r="C39" s="11"/>
      <c r="D39" s="11"/>
      <c r="E39" s="11"/>
      <c r="F39" s="11"/>
      <c r="G39" s="11"/>
      <c r="H39" s="10"/>
      <c r="I39" s="222" t="s">
        <v>2770</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2676</v>
      </c>
      <c r="C48" s="115" t="s">
        <v>31</v>
      </c>
      <c r="D48" s="112" t="s">
        <v>2677</v>
      </c>
      <c r="E48" s="168">
        <v>36587</v>
      </c>
      <c r="F48" s="168">
        <v>36875</v>
      </c>
      <c r="G48" s="148">
        <f>IF(AND(E48&lt;&gt;"",F48&lt;&gt;""),((F48-E48)/30),"")</f>
        <v>9.6</v>
      </c>
      <c r="H48" s="113" t="s">
        <v>2746</v>
      </c>
      <c r="I48" s="170" t="s">
        <v>453</v>
      </c>
      <c r="J48" s="170" t="s">
        <v>963</v>
      </c>
      <c r="K48" s="68">
        <v>39115275</v>
      </c>
      <c r="L48" s="115" t="s">
        <v>1148</v>
      </c>
      <c r="M48" s="110"/>
      <c r="N48" s="115" t="s">
        <v>27</v>
      </c>
      <c r="O48" s="115" t="s">
        <v>1148</v>
      </c>
      <c r="P48" s="78"/>
    </row>
    <row r="49" spans="1:16" s="6" customFormat="1" ht="24.75" customHeight="1" x14ac:dyDescent="0.25">
      <c r="A49" s="133">
        <v>2</v>
      </c>
      <c r="B49" s="113" t="s">
        <v>2676</v>
      </c>
      <c r="C49" s="115" t="s">
        <v>31</v>
      </c>
      <c r="D49" s="112" t="s">
        <v>2678</v>
      </c>
      <c r="E49" s="168">
        <v>36893</v>
      </c>
      <c r="F49" s="168">
        <v>37256</v>
      </c>
      <c r="G49" s="148">
        <f t="shared" ref="G49:G50" si="2">IF(AND(E49&lt;&gt;"",F49&lt;&gt;""),((F49-E49)/30),"")</f>
        <v>12.1</v>
      </c>
      <c r="H49" s="171" t="s">
        <v>2747</v>
      </c>
      <c r="I49" s="170" t="s">
        <v>453</v>
      </c>
      <c r="J49" s="170" t="s">
        <v>963</v>
      </c>
      <c r="K49" s="114">
        <v>123683942</v>
      </c>
      <c r="L49" s="115" t="s">
        <v>1148</v>
      </c>
      <c r="M49" s="110"/>
      <c r="N49" s="115" t="s">
        <v>27</v>
      </c>
      <c r="O49" s="115" t="s">
        <v>1148</v>
      </c>
      <c r="P49" s="78"/>
    </row>
    <row r="50" spans="1:16" s="6" customFormat="1" ht="24.75" customHeight="1" x14ac:dyDescent="0.25">
      <c r="A50" s="133">
        <v>3</v>
      </c>
      <c r="B50" s="113" t="s">
        <v>2676</v>
      </c>
      <c r="C50" s="115" t="s">
        <v>31</v>
      </c>
      <c r="D50" s="112" t="s">
        <v>2679</v>
      </c>
      <c r="E50" s="168">
        <v>37712</v>
      </c>
      <c r="F50" s="168">
        <v>37986</v>
      </c>
      <c r="G50" s="148">
        <f t="shared" si="2"/>
        <v>9.1333333333333329</v>
      </c>
      <c r="H50" s="165" t="s">
        <v>2748</v>
      </c>
      <c r="I50" s="170" t="s">
        <v>453</v>
      </c>
      <c r="J50" s="170" t="s">
        <v>963</v>
      </c>
      <c r="K50" s="114">
        <v>114017852</v>
      </c>
      <c r="L50" s="115" t="s">
        <v>1148</v>
      </c>
      <c r="M50" s="110"/>
      <c r="N50" s="115" t="s">
        <v>27</v>
      </c>
      <c r="O50" s="115" t="s">
        <v>1148</v>
      </c>
      <c r="P50" s="78"/>
    </row>
    <row r="51" spans="1:16" s="6" customFormat="1" ht="24.75" customHeight="1" outlineLevel="1" x14ac:dyDescent="0.25">
      <c r="A51" s="133">
        <v>4</v>
      </c>
      <c r="B51" s="165" t="s">
        <v>2676</v>
      </c>
      <c r="C51" s="115" t="s">
        <v>31</v>
      </c>
      <c r="D51" s="166" t="s">
        <v>2680</v>
      </c>
      <c r="E51" s="169">
        <v>38019</v>
      </c>
      <c r="F51" s="169">
        <v>38383</v>
      </c>
      <c r="G51" s="148">
        <f t="shared" ref="G51:G107" si="3">IF(AND(E51&lt;&gt;"",F51&lt;&gt;""),((F51-E51)/30),"")</f>
        <v>12.133333333333333</v>
      </c>
      <c r="H51" s="165" t="s">
        <v>2748</v>
      </c>
      <c r="I51" s="166" t="s">
        <v>453</v>
      </c>
      <c r="J51" s="166" t="s">
        <v>963</v>
      </c>
      <c r="K51" s="172">
        <v>115936628</v>
      </c>
      <c r="L51" s="115" t="s">
        <v>1148</v>
      </c>
      <c r="M51" s="110"/>
      <c r="N51" s="115" t="s">
        <v>27</v>
      </c>
      <c r="O51" s="115" t="s">
        <v>1148</v>
      </c>
      <c r="P51" s="78"/>
    </row>
    <row r="52" spans="1:16" s="7" customFormat="1" ht="24.75" customHeight="1" outlineLevel="1" x14ac:dyDescent="0.25">
      <c r="A52" s="134">
        <v>5</v>
      </c>
      <c r="B52" s="165" t="s">
        <v>2676</v>
      </c>
      <c r="C52" s="115" t="s">
        <v>31</v>
      </c>
      <c r="D52" s="167" t="s">
        <v>2681</v>
      </c>
      <c r="E52" s="167" t="s">
        <v>2707</v>
      </c>
      <c r="F52" s="167" t="s">
        <v>2708</v>
      </c>
      <c r="G52" s="148">
        <f t="shared" si="3"/>
        <v>8.1333333333333329</v>
      </c>
      <c r="H52" s="165" t="s">
        <v>2749</v>
      </c>
      <c r="I52" s="166" t="s">
        <v>453</v>
      </c>
      <c r="J52" s="166" t="s">
        <v>963</v>
      </c>
      <c r="K52" s="172">
        <v>273672480</v>
      </c>
      <c r="L52" s="115" t="s">
        <v>1148</v>
      </c>
      <c r="M52" s="110"/>
      <c r="N52" s="115" t="s">
        <v>27</v>
      </c>
      <c r="O52" s="115" t="s">
        <v>1148</v>
      </c>
      <c r="P52" s="79"/>
    </row>
    <row r="53" spans="1:16" s="7" customFormat="1" ht="24.75" customHeight="1" outlineLevel="1" x14ac:dyDescent="0.25">
      <c r="A53" s="134">
        <v>6</v>
      </c>
      <c r="B53" s="165" t="s">
        <v>2676</v>
      </c>
      <c r="C53" s="115" t="s">
        <v>31</v>
      </c>
      <c r="D53" s="167" t="s">
        <v>2682</v>
      </c>
      <c r="E53" s="167" t="s">
        <v>2709</v>
      </c>
      <c r="F53" s="167" t="s">
        <v>2710</v>
      </c>
      <c r="G53" s="148">
        <f t="shared" si="3"/>
        <v>5.7</v>
      </c>
      <c r="H53" s="165" t="s">
        <v>2750</v>
      </c>
      <c r="I53" s="166" t="s">
        <v>453</v>
      </c>
      <c r="J53" s="166" t="s">
        <v>963</v>
      </c>
      <c r="K53" s="172">
        <v>121132577</v>
      </c>
      <c r="L53" s="115" t="s">
        <v>1148</v>
      </c>
      <c r="M53" s="110"/>
      <c r="N53" s="115" t="s">
        <v>27</v>
      </c>
      <c r="O53" s="115" t="s">
        <v>1148</v>
      </c>
      <c r="P53" s="79"/>
    </row>
    <row r="54" spans="1:16" s="7" customFormat="1" ht="24.75" customHeight="1" outlineLevel="1" x14ac:dyDescent="0.25">
      <c r="A54" s="134">
        <v>7</v>
      </c>
      <c r="B54" s="165" t="s">
        <v>2676</v>
      </c>
      <c r="C54" s="115" t="s">
        <v>31</v>
      </c>
      <c r="D54" s="167" t="s">
        <v>2683</v>
      </c>
      <c r="E54" s="167" t="s">
        <v>2711</v>
      </c>
      <c r="F54" s="167" t="s">
        <v>2712</v>
      </c>
      <c r="G54" s="148">
        <f t="shared" si="3"/>
        <v>9.0666666666666664</v>
      </c>
      <c r="H54" s="165" t="s">
        <v>2751</v>
      </c>
      <c r="I54" s="166" t="s">
        <v>453</v>
      </c>
      <c r="J54" s="166" t="s">
        <v>963</v>
      </c>
      <c r="K54" s="172">
        <v>163344600</v>
      </c>
      <c r="L54" s="115" t="s">
        <v>2752</v>
      </c>
      <c r="M54" s="110"/>
      <c r="N54" s="115" t="s">
        <v>27</v>
      </c>
      <c r="O54" s="115" t="s">
        <v>1148</v>
      </c>
      <c r="P54" s="79"/>
    </row>
    <row r="55" spans="1:16" s="7" customFormat="1" ht="24.75" customHeight="1" outlineLevel="1" x14ac:dyDescent="0.25">
      <c r="A55" s="134">
        <v>8</v>
      </c>
      <c r="B55" s="165" t="s">
        <v>2676</v>
      </c>
      <c r="C55" s="115" t="s">
        <v>31</v>
      </c>
      <c r="D55" s="167" t="s">
        <v>2684</v>
      </c>
      <c r="E55" s="167" t="s">
        <v>2713</v>
      </c>
      <c r="F55" s="167" t="s">
        <v>2708</v>
      </c>
      <c r="G55" s="148">
        <f t="shared" si="3"/>
        <v>10.866666666666667</v>
      </c>
      <c r="H55" s="165" t="s">
        <v>2748</v>
      </c>
      <c r="I55" s="166" t="s">
        <v>453</v>
      </c>
      <c r="J55" s="166" t="s">
        <v>963</v>
      </c>
      <c r="K55" s="173">
        <v>121053108</v>
      </c>
      <c r="L55" s="115" t="s">
        <v>1148</v>
      </c>
      <c r="M55" s="110"/>
      <c r="N55" s="115" t="s">
        <v>27</v>
      </c>
      <c r="O55" s="115" t="s">
        <v>1148</v>
      </c>
      <c r="P55" s="79"/>
    </row>
    <row r="56" spans="1:16" s="7" customFormat="1" ht="24.75" customHeight="1" outlineLevel="1" x14ac:dyDescent="0.25">
      <c r="A56" s="134">
        <v>9</v>
      </c>
      <c r="B56" s="165" t="s">
        <v>2676</v>
      </c>
      <c r="C56" s="115" t="s">
        <v>31</v>
      </c>
      <c r="D56" s="167" t="s">
        <v>2681</v>
      </c>
      <c r="E56" s="167" t="s">
        <v>2714</v>
      </c>
      <c r="F56" s="167" t="s">
        <v>2715</v>
      </c>
      <c r="G56" s="148">
        <f t="shared" si="3"/>
        <v>7.1</v>
      </c>
      <c r="H56" s="165" t="s">
        <v>2753</v>
      </c>
      <c r="I56" s="166" t="s">
        <v>453</v>
      </c>
      <c r="J56" s="166" t="s">
        <v>962</v>
      </c>
      <c r="K56" s="173">
        <v>273672480</v>
      </c>
      <c r="L56" s="115" t="s">
        <v>1148</v>
      </c>
      <c r="M56" s="110"/>
      <c r="N56" s="115" t="s">
        <v>27</v>
      </c>
      <c r="O56" s="115" t="s">
        <v>1148</v>
      </c>
      <c r="P56" s="79"/>
    </row>
    <row r="57" spans="1:16" s="7" customFormat="1" ht="24.75" customHeight="1" outlineLevel="1" x14ac:dyDescent="0.25">
      <c r="A57" s="134">
        <v>10</v>
      </c>
      <c r="B57" s="165" t="s">
        <v>2676</v>
      </c>
      <c r="C57" s="115" t="s">
        <v>31</v>
      </c>
      <c r="D57" s="167" t="s">
        <v>2685</v>
      </c>
      <c r="E57" s="167" t="s">
        <v>2716</v>
      </c>
      <c r="F57" s="167" t="s">
        <v>2717</v>
      </c>
      <c r="G57" s="148">
        <f t="shared" si="3"/>
        <v>10.9</v>
      </c>
      <c r="H57" s="165" t="s">
        <v>2754</v>
      </c>
      <c r="I57" s="166" t="s">
        <v>453</v>
      </c>
      <c r="J57" s="166" t="s">
        <v>963</v>
      </c>
      <c r="K57" s="173">
        <v>158907131</v>
      </c>
      <c r="L57" s="115" t="s">
        <v>1148</v>
      </c>
      <c r="M57" s="67"/>
      <c r="N57" s="115" t="s">
        <v>27</v>
      </c>
      <c r="O57" s="115" t="s">
        <v>1148</v>
      </c>
      <c r="P57" s="79"/>
    </row>
    <row r="58" spans="1:16" s="7" customFormat="1" ht="24.75" customHeight="1" outlineLevel="1" x14ac:dyDescent="0.25">
      <c r="A58" s="134">
        <v>11</v>
      </c>
      <c r="B58" s="165" t="s">
        <v>2676</v>
      </c>
      <c r="C58" s="115" t="s">
        <v>31</v>
      </c>
      <c r="D58" s="167" t="s">
        <v>2686</v>
      </c>
      <c r="E58" s="167" t="s">
        <v>2718</v>
      </c>
      <c r="F58" s="167" t="s">
        <v>2717</v>
      </c>
      <c r="G58" s="148">
        <f t="shared" si="3"/>
        <v>11.266666666666667</v>
      </c>
      <c r="H58" s="165" t="s">
        <v>2751</v>
      </c>
      <c r="I58" s="166" t="s">
        <v>453</v>
      </c>
      <c r="J58" s="166" t="s">
        <v>963</v>
      </c>
      <c r="K58" s="173">
        <v>119272900</v>
      </c>
      <c r="L58" s="115" t="s">
        <v>1148</v>
      </c>
      <c r="M58" s="67"/>
      <c r="N58" s="115" t="s">
        <v>27</v>
      </c>
      <c r="O58" s="115" t="s">
        <v>1148</v>
      </c>
      <c r="P58" s="79"/>
    </row>
    <row r="59" spans="1:16" s="7" customFormat="1" ht="24.75" customHeight="1" outlineLevel="1" x14ac:dyDescent="0.25">
      <c r="A59" s="134">
        <v>12</v>
      </c>
      <c r="B59" s="165" t="s">
        <v>2676</v>
      </c>
      <c r="C59" s="115" t="s">
        <v>31</v>
      </c>
      <c r="D59" s="167" t="s">
        <v>2687</v>
      </c>
      <c r="E59" s="167" t="s">
        <v>2719</v>
      </c>
      <c r="F59" s="167" t="s">
        <v>2720</v>
      </c>
      <c r="G59" s="148">
        <f t="shared" si="3"/>
        <v>9.1333333333333329</v>
      </c>
      <c r="H59" s="165" t="s">
        <v>2755</v>
      </c>
      <c r="I59" s="166" t="s">
        <v>453</v>
      </c>
      <c r="J59" s="166" t="s">
        <v>963</v>
      </c>
      <c r="K59" s="173">
        <v>38188800</v>
      </c>
      <c r="L59" s="115" t="s">
        <v>1148</v>
      </c>
      <c r="M59" s="67"/>
      <c r="N59" s="115" t="s">
        <v>27</v>
      </c>
      <c r="O59" s="115" t="s">
        <v>1148</v>
      </c>
      <c r="P59" s="79"/>
    </row>
    <row r="60" spans="1:16" s="7" customFormat="1" ht="24.75" customHeight="1" outlineLevel="1" x14ac:dyDescent="0.25">
      <c r="A60" s="134">
        <v>13</v>
      </c>
      <c r="B60" s="165" t="s">
        <v>2676</v>
      </c>
      <c r="C60" s="115" t="s">
        <v>31</v>
      </c>
      <c r="D60" s="167" t="s">
        <v>2688</v>
      </c>
      <c r="E60" s="167" t="s">
        <v>2721</v>
      </c>
      <c r="F60" s="167" t="s">
        <v>2722</v>
      </c>
      <c r="G60" s="148">
        <f t="shared" si="3"/>
        <v>10.966666666666667</v>
      </c>
      <c r="H60" s="165" t="s">
        <v>2754</v>
      </c>
      <c r="I60" s="166" t="s">
        <v>453</v>
      </c>
      <c r="J60" s="166" t="s">
        <v>963</v>
      </c>
      <c r="K60" s="173">
        <v>162306158</v>
      </c>
      <c r="L60" s="115" t="s">
        <v>1148</v>
      </c>
      <c r="M60" s="67"/>
      <c r="N60" s="115" t="s">
        <v>27</v>
      </c>
      <c r="O60" s="115" t="s">
        <v>1148</v>
      </c>
      <c r="P60" s="79"/>
    </row>
    <row r="61" spans="1:16" s="7" customFormat="1" ht="24.75" customHeight="1" outlineLevel="1" x14ac:dyDescent="0.25">
      <c r="A61" s="134">
        <v>14</v>
      </c>
      <c r="B61" s="165" t="s">
        <v>2676</v>
      </c>
      <c r="C61" s="115" t="s">
        <v>31</v>
      </c>
      <c r="D61" s="167" t="s">
        <v>2689</v>
      </c>
      <c r="E61" s="167" t="s">
        <v>2723</v>
      </c>
      <c r="F61" s="167" t="s">
        <v>2722</v>
      </c>
      <c r="G61" s="148">
        <f t="shared" si="3"/>
        <v>9.3000000000000007</v>
      </c>
      <c r="H61" s="165" t="s">
        <v>2751</v>
      </c>
      <c r="I61" s="166" t="s">
        <v>453</v>
      </c>
      <c r="J61" s="166" t="s">
        <v>963</v>
      </c>
      <c r="K61" s="173">
        <v>7395360</v>
      </c>
      <c r="L61" s="115" t="s">
        <v>1148</v>
      </c>
      <c r="M61" s="67"/>
      <c r="N61" s="115" t="s">
        <v>27</v>
      </c>
      <c r="O61" s="115" t="s">
        <v>1148</v>
      </c>
      <c r="P61" s="79"/>
    </row>
    <row r="62" spans="1:16" s="7" customFormat="1" ht="24.75" customHeight="1" outlineLevel="1" x14ac:dyDescent="0.25">
      <c r="A62" s="134">
        <v>15</v>
      </c>
      <c r="B62" s="165" t="s">
        <v>2676</v>
      </c>
      <c r="C62" s="115" t="s">
        <v>31</v>
      </c>
      <c r="D62" s="167" t="s">
        <v>2690</v>
      </c>
      <c r="E62" s="167" t="s">
        <v>2724</v>
      </c>
      <c r="F62" s="167" t="s">
        <v>2722</v>
      </c>
      <c r="G62" s="148">
        <f t="shared" si="3"/>
        <v>10.166666666666666</v>
      </c>
      <c r="H62" s="165" t="s">
        <v>2751</v>
      </c>
      <c r="I62" s="166" t="s">
        <v>453</v>
      </c>
      <c r="J62" s="166" t="s">
        <v>963</v>
      </c>
      <c r="K62" s="173">
        <v>105595460</v>
      </c>
      <c r="L62" s="115" t="s">
        <v>1148</v>
      </c>
      <c r="M62" s="67"/>
      <c r="N62" s="115" t="s">
        <v>27</v>
      </c>
      <c r="O62" s="115" t="s">
        <v>1148</v>
      </c>
      <c r="P62" s="79"/>
    </row>
    <row r="63" spans="1:16" s="7" customFormat="1" ht="24.75" customHeight="1" outlineLevel="1" x14ac:dyDescent="0.25">
      <c r="A63" s="134">
        <v>16</v>
      </c>
      <c r="B63" s="165" t="s">
        <v>2676</v>
      </c>
      <c r="C63" s="115" t="s">
        <v>31</v>
      </c>
      <c r="D63" s="167" t="s">
        <v>2691</v>
      </c>
      <c r="E63" s="167" t="s">
        <v>2721</v>
      </c>
      <c r="F63" s="167" t="s">
        <v>2722</v>
      </c>
      <c r="G63" s="148">
        <f t="shared" si="3"/>
        <v>10.966666666666667</v>
      </c>
      <c r="H63" s="165" t="s">
        <v>2754</v>
      </c>
      <c r="I63" s="166" t="s">
        <v>453</v>
      </c>
      <c r="J63" s="166" t="s">
        <v>963</v>
      </c>
      <c r="K63" s="173">
        <v>162306158</v>
      </c>
      <c r="L63" s="115" t="s">
        <v>1148</v>
      </c>
      <c r="M63" s="67"/>
      <c r="N63" s="115" t="s">
        <v>27</v>
      </c>
      <c r="O63" s="115" t="s">
        <v>1148</v>
      </c>
      <c r="P63" s="79"/>
    </row>
    <row r="64" spans="1:16" s="7" customFormat="1" ht="24.75" customHeight="1" outlineLevel="1" x14ac:dyDescent="0.25">
      <c r="A64" s="134">
        <v>17</v>
      </c>
      <c r="B64" s="165" t="s">
        <v>2676</v>
      </c>
      <c r="C64" s="115" t="s">
        <v>31</v>
      </c>
      <c r="D64" s="167" t="s">
        <v>2692</v>
      </c>
      <c r="E64" s="167" t="s">
        <v>2725</v>
      </c>
      <c r="F64" s="167" t="s">
        <v>2726</v>
      </c>
      <c r="G64" s="148">
        <f t="shared" si="3"/>
        <v>11.1</v>
      </c>
      <c r="H64" s="165" t="s">
        <v>2751</v>
      </c>
      <c r="I64" s="166" t="s">
        <v>453</v>
      </c>
      <c r="J64" s="166" t="s">
        <v>963</v>
      </c>
      <c r="K64" s="173">
        <v>47178500</v>
      </c>
      <c r="L64" s="115" t="s">
        <v>1148</v>
      </c>
      <c r="M64" s="67"/>
      <c r="N64" s="115" t="s">
        <v>27</v>
      </c>
      <c r="O64" s="115" t="s">
        <v>1148</v>
      </c>
      <c r="P64" s="79"/>
    </row>
    <row r="65" spans="1:16" s="7" customFormat="1" ht="24.75" customHeight="1" outlineLevel="1" x14ac:dyDescent="0.25">
      <c r="A65" s="134">
        <v>18</v>
      </c>
      <c r="B65" s="165" t="s">
        <v>2676</v>
      </c>
      <c r="C65" s="115" t="s">
        <v>31</v>
      </c>
      <c r="D65" s="167" t="s">
        <v>2693</v>
      </c>
      <c r="E65" s="167" t="s">
        <v>2727</v>
      </c>
      <c r="F65" s="167" t="s">
        <v>2728</v>
      </c>
      <c r="G65" s="148">
        <f t="shared" si="3"/>
        <v>11.266666666666667</v>
      </c>
      <c r="H65" s="165" t="s">
        <v>2756</v>
      </c>
      <c r="I65" s="166" t="s">
        <v>453</v>
      </c>
      <c r="J65" s="166" t="s">
        <v>963</v>
      </c>
      <c r="K65" s="173">
        <v>131626116</v>
      </c>
      <c r="L65" s="115" t="s">
        <v>1148</v>
      </c>
      <c r="M65" s="67"/>
      <c r="N65" s="115" t="s">
        <v>27</v>
      </c>
      <c r="O65" s="115" t="s">
        <v>1148</v>
      </c>
      <c r="P65" s="79"/>
    </row>
    <row r="66" spans="1:16" s="7" customFormat="1" ht="24.75" customHeight="1" outlineLevel="1" x14ac:dyDescent="0.25">
      <c r="A66" s="134">
        <v>19</v>
      </c>
      <c r="B66" s="165" t="s">
        <v>2676</v>
      </c>
      <c r="C66" s="115" t="s">
        <v>31</v>
      </c>
      <c r="D66" s="167" t="s">
        <v>2694</v>
      </c>
      <c r="E66" s="167" t="s">
        <v>2729</v>
      </c>
      <c r="F66" s="167" t="s">
        <v>2730</v>
      </c>
      <c r="G66" s="148">
        <f t="shared" si="3"/>
        <v>12.166666666666666</v>
      </c>
      <c r="H66" s="165" t="s">
        <v>2757</v>
      </c>
      <c r="I66" s="166" t="s">
        <v>208</v>
      </c>
      <c r="J66" s="166" t="s">
        <v>241</v>
      </c>
      <c r="K66" s="173">
        <v>1702119214</v>
      </c>
      <c r="L66" s="115" t="s">
        <v>1148</v>
      </c>
      <c r="M66" s="67"/>
      <c r="N66" s="115" t="s">
        <v>27</v>
      </c>
      <c r="O66" s="115" t="s">
        <v>2752</v>
      </c>
      <c r="P66" s="79"/>
    </row>
    <row r="67" spans="1:16" s="7" customFormat="1" ht="24.75" customHeight="1" outlineLevel="1" x14ac:dyDescent="0.25">
      <c r="A67" s="134">
        <v>20</v>
      </c>
      <c r="B67" s="165" t="s">
        <v>2676</v>
      </c>
      <c r="C67" s="115" t="s">
        <v>31</v>
      </c>
      <c r="D67" s="167" t="s">
        <v>2695</v>
      </c>
      <c r="E67" s="167" t="s">
        <v>2731</v>
      </c>
      <c r="F67" s="167" t="s">
        <v>2729</v>
      </c>
      <c r="G67" s="148">
        <f t="shared" si="3"/>
        <v>1.4666666666666666</v>
      </c>
      <c r="H67" s="165" t="s">
        <v>2758</v>
      </c>
      <c r="I67" s="166" t="s">
        <v>208</v>
      </c>
      <c r="J67" s="166" t="s">
        <v>241</v>
      </c>
      <c r="K67" s="173">
        <v>247435650</v>
      </c>
      <c r="L67" s="115" t="s">
        <v>1148</v>
      </c>
      <c r="M67" s="67"/>
      <c r="N67" s="115" t="s">
        <v>27</v>
      </c>
      <c r="O67" s="115" t="s">
        <v>2752</v>
      </c>
      <c r="P67" s="79"/>
    </row>
    <row r="68" spans="1:16" s="7" customFormat="1" ht="24.75" customHeight="1" outlineLevel="1" x14ac:dyDescent="0.25">
      <c r="A68" s="134">
        <v>21</v>
      </c>
      <c r="B68" s="165" t="s">
        <v>2676</v>
      </c>
      <c r="C68" s="115" t="s">
        <v>31</v>
      </c>
      <c r="D68" s="167" t="s">
        <v>2696</v>
      </c>
      <c r="E68" s="167" t="s">
        <v>2732</v>
      </c>
      <c r="F68" s="167" t="s">
        <v>2730</v>
      </c>
      <c r="G68" s="148">
        <f t="shared" si="3"/>
        <v>12.133333333333333</v>
      </c>
      <c r="H68" s="165" t="s">
        <v>2757</v>
      </c>
      <c r="I68" s="166" t="s">
        <v>208</v>
      </c>
      <c r="J68" s="166" t="s">
        <v>234</v>
      </c>
      <c r="K68" s="173">
        <v>969433984</v>
      </c>
      <c r="L68" s="115" t="s">
        <v>1148</v>
      </c>
      <c r="M68" s="67"/>
      <c r="N68" s="115" t="s">
        <v>27</v>
      </c>
      <c r="O68" s="115" t="s">
        <v>2752</v>
      </c>
      <c r="P68" s="79"/>
    </row>
    <row r="69" spans="1:16" s="7" customFormat="1" ht="24.75" customHeight="1" outlineLevel="1" x14ac:dyDescent="0.25">
      <c r="A69" s="134">
        <v>22</v>
      </c>
      <c r="B69" s="165" t="s">
        <v>2676</v>
      </c>
      <c r="C69" s="115" t="s">
        <v>31</v>
      </c>
      <c r="D69" s="167" t="s">
        <v>2697</v>
      </c>
      <c r="E69" s="167" t="s">
        <v>2733</v>
      </c>
      <c r="F69" s="167" t="s">
        <v>2734</v>
      </c>
      <c r="G69" s="148">
        <f t="shared" si="3"/>
        <v>7.5666666666666664</v>
      </c>
      <c r="H69" s="165" t="s">
        <v>2757</v>
      </c>
      <c r="I69" s="166" t="s">
        <v>208</v>
      </c>
      <c r="J69" s="166" t="s">
        <v>234</v>
      </c>
      <c r="K69" s="173">
        <v>560839044</v>
      </c>
      <c r="L69" s="115" t="s">
        <v>1148</v>
      </c>
      <c r="M69" s="67"/>
      <c r="N69" s="115" t="s">
        <v>27</v>
      </c>
      <c r="O69" s="115" t="s">
        <v>2752</v>
      </c>
      <c r="P69" s="79"/>
    </row>
    <row r="70" spans="1:16" s="7" customFormat="1" ht="24.75" customHeight="1" outlineLevel="1" x14ac:dyDescent="0.25">
      <c r="A70" s="134">
        <v>23</v>
      </c>
      <c r="B70" s="165" t="s">
        <v>2676</v>
      </c>
      <c r="C70" s="115" t="s">
        <v>31</v>
      </c>
      <c r="D70" s="167" t="s">
        <v>2698</v>
      </c>
      <c r="E70" s="167" t="s">
        <v>2733</v>
      </c>
      <c r="F70" s="167" t="s">
        <v>2735</v>
      </c>
      <c r="G70" s="148">
        <f t="shared" si="3"/>
        <v>10.633333333333333</v>
      </c>
      <c r="H70" s="165" t="s">
        <v>2757</v>
      </c>
      <c r="I70" s="166" t="s">
        <v>208</v>
      </c>
      <c r="J70" s="166" t="s">
        <v>241</v>
      </c>
      <c r="K70" s="173">
        <v>2139291483</v>
      </c>
      <c r="L70" s="115" t="s">
        <v>1148</v>
      </c>
      <c r="M70" s="67"/>
      <c r="N70" s="115" t="s">
        <v>27</v>
      </c>
      <c r="O70" s="115" t="s">
        <v>2752</v>
      </c>
      <c r="P70" s="79"/>
    </row>
    <row r="71" spans="1:16" s="7" customFormat="1" ht="24.75" customHeight="1" outlineLevel="1" x14ac:dyDescent="0.25">
      <c r="A71" s="134">
        <v>24</v>
      </c>
      <c r="B71" s="165" t="s">
        <v>2676</v>
      </c>
      <c r="C71" s="115" t="s">
        <v>31</v>
      </c>
      <c r="D71" s="167" t="s">
        <v>2699</v>
      </c>
      <c r="E71" s="167" t="s">
        <v>2736</v>
      </c>
      <c r="F71" s="167" t="s">
        <v>2737</v>
      </c>
      <c r="G71" s="148">
        <f t="shared" si="3"/>
        <v>13.133333333333333</v>
      </c>
      <c r="H71" s="165" t="s">
        <v>2757</v>
      </c>
      <c r="I71" s="166" t="s">
        <v>208</v>
      </c>
      <c r="J71" s="166" t="s">
        <v>241</v>
      </c>
      <c r="K71" s="173">
        <v>164696605</v>
      </c>
      <c r="L71" s="115" t="s">
        <v>1148</v>
      </c>
      <c r="M71" s="67"/>
      <c r="N71" s="115" t="s">
        <v>27</v>
      </c>
      <c r="O71" s="115" t="s">
        <v>2752</v>
      </c>
      <c r="P71" s="79"/>
    </row>
    <row r="72" spans="1:16" s="7" customFormat="1" ht="24.75" customHeight="1" outlineLevel="1" x14ac:dyDescent="0.25">
      <c r="A72" s="134">
        <v>25</v>
      </c>
      <c r="B72" s="165" t="s">
        <v>2676</v>
      </c>
      <c r="C72" s="115" t="s">
        <v>31</v>
      </c>
      <c r="D72" s="167" t="s">
        <v>2700</v>
      </c>
      <c r="E72" s="167" t="s">
        <v>2738</v>
      </c>
      <c r="F72" s="167" t="s">
        <v>2739</v>
      </c>
      <c r="G72" s="148">
        <f t="shared" si="3"/>
        <v>3</v>
      </c>
      <c r="H72" s="165" t="s">
        <v>2757</v>
      </c>
      <c r="I72" s="166" t="s">
        <v>208</v>
      </c>
      <c r="J72" s="166" t="s">
        <v>234</v>
      </c>
      <c r="K72" s="173">
        <v>288153395</v>
      </c>
      <c r="L72" s="115" t="s">
        <v>1148</v>
      </c>
      <c r="M72" s="67"/>
      <c r="N72" s="115" t="s">
        <v>27</v>
      </c>
      <c r="O72" s="115" t="s">
        <v>2752</v>
      </c>
      <c r="P72" s="79"/>
    </row>
    <row r="73" spans="1:16" s="7" customFormat="1" ht="24.75" customHeight="1" outlineLevel="1" x14ac:dyDescent="0.25">
      <c r="A73" s="134">
        <v>26</v>
      </c>
      <c r="B73" s="165" t="s">
        <v>2676</v>
      </c>
      <c r="C73" s="115" t="s">
        <v>31</v>
      </c>
      <c r="D73" s="167" t="s">
        <v>2701</v>
      </c>
      <c r="E73" s="167" t="s">
        <v>2740</v>
      </c>
      <c r="F73" s="167" t="s">
        <v>2741</v>
      </c>
      <c r="G73" s="148">
        <f t="shared" si="3"/>
        <v>15.566666666666666</v>
      </c>
      <c r="H73" s="165" t="s">
        <v>2759</v>
      </c>
      <c r="I73" s="166" t="s">
        <v>208</v>
      </c>
      <c r="J73" s="166" t="s">
        <v>234</v>
      </c>
      <c r="K73" s="173">
        <v>1279504118</v>
      </c>
      <c r="L73" s="115" t="s">
        <v>1148</v>
      </c>
      <c r="M73" s="67"/>
      <c r="N73" s="115" t="s">
        <v>2634</v>
      </c>
      <c r="O73" s="115" t="s">
        <v>1148</v>
      </c>
      <c r="P73" s="79"/>
    </row>
    <row r="74" spans="1:16" s="7" customFormat="1" ht="24.75" customHeight="1" outlineLevel="1" x14ac:dyDescent="0.25">
      <c r="A74" s="134">
        <v>27</v>
      </c>
      <c r="B74" s="165" t="s">
        <v>2676</v>
      </c>
      <c r="C74" s="115" t="s">
        <v>31</v>
      </c>
      <c r="D74" s="167" t="s">
        <v>2702</v>
      </c>
      <c r="E74" s="167" t="s">
        <v>2734</v>
      </c>
      <c r="F74" s="167" t="s">
        <v>2742</v>
      </c>
      <c r="G74" s="148">
        <f t="shared" si="3"/>
        <v>4.5666666666666664</v>
      </c>
      <c r="H74" s="165" t="s">
        <v>2760</v>
      </c>
      <c r="I74" s="166" t="s">
        <v>208</v>
      </c>
      <c r="J74" s="166" t="s">
        <v>234</v>
      </c>
      <c r="K74" s="173">
        <v>785689891</v>
      </c>
      <c r="L74" s="115" t="s">
        <v>1148</v>
      </c>
      <c r="M74" s="67"/>
      <c r="N74" s="115" t="s">
        <v>27</v>
      </c>
      <c r="O74" s="115" t="s">
        <v>1148</v>
      </c>
      <c r="P74" s="79"/>
    </row>
    <row r="75" spans="1:16" s="7" customFormat="1" ht="24.75" customHeight="1" outlineLevel="1" x14ac:dyDescent="0.25">
      <c r="A75" s="134">
        <v>28</v>
      </c>
      <c r="B75" s="165" t="s">
        <v>2676</v>
      </c>
      <c r="C75" s="115" t="s">
        <v>31</v>
      </c>
      <c r="D75" s="167" t="s">
        <v>2703</v>
      </c>
      <c r="E75" s="167" t="s">
        <v>2743</v>
      </c>
      <c r="F75" s="167" t="s">
        <v>2742</v>
      </c>
      <c r="G75" s="148">
        <f t="shared" si="3"/>
        <v>4.666666666666667</v>
      </c>
      <c r="H75" s="165" t="s">
        <v>2761</v>
      </c>
      <c r="I75" s="166" t="s">
        <v>453</v>
      </c>
      <c r="J75" s="166" t="s">
        <v>962</v>
      </c>
      <c r="K75" s="173">
        <v>835023348</v>
      </c>
      <c r="L75" s="115" t="s">
        <v>1148</v>
      </c>
      <c r="M75" s="67"/>
      <c r="N75" s="115" t="s">
        <v>27</v>
      </c>
      <c r="O75" s="115" t="s">
        <v>1148</v>
      </c>
      <c r="P75" s="79"/>
    </row>
    <row r="76" spans="1:16" s="7" customFormat="1" ht="24.75" customHeight="1" outlineLevel="1" x14ac:dyDescent="0.25">
      <c r="A76" s="134">
        <v>29</v>
      </c>
      <c r="B76" s="165" t="s">
        <v>2676</v>
      </c>
      <c r="C76" s="115" t="s">
        <v>31</v>
      </c>
      <c r="D76" s="167" t="s">
        <v>2704</v>
      </c>
      <c r="E76" s="167" t="s">
        <v>2744</v>
      </c>
      <c r="F76" s="167" t="s">
        <v>2745</v>
      </c>
      <c r="G76" s="148">
        <f t="shared" si="3"/>
        <v>11.3</v>
      </c>
      <c r="H76" s="165" t="s">
        <v>2762</v>
      </c>
      <c r="I76" s="166" t="s">
        <v>208</v>
      </c>
      <c r="J76" s="166" t="s">
        <v>241</v>
      </c>
      <c r="K76" s="173">
        <v>1901788947</v>
      </c>
      <c r="L76" s="115" t="s">
        <v>1148</v>
      </c>
      <c r="M76" s="67"/>
      <c r="N76" s="115" t="s">
        <v>2634</v>
      </c>
      <c r="O76" s="115" t="s">
        <v>1148</v>
      </c>
      <c r="P76" s="79"/>
    </row>
    <row r="77" spans="1:16" s="7" customFormat="1" ht="24.75" customHeight="1" outlineLevel="1" x14ac:dyDescent="0.25">
      <c r="A77" s="134">
        <v>30</v>
      </c>
      <c r="B77" s="165" t="s">
        <v>2676</v>
      </c>
      <c r="C77" s="115" t="s">
        <v>31</v>
      </c>
      <c r="D77" s="167" t="s">
        <v>2705</v>
      </c>
      <c r="E77" s="167" t="s">
        <v>2744</v>
      </c>
      <c r="F77" s="167" t="s">
        <v>2745</v>
      </c>
      <c r="G77" s="148">
        <f t="shared" si="3"/>
        <v>11.3</v>
      </c>
      <c r="H77" s="165" t="s">
        <v>2762</v>
      </c>
      <c r="I77" s="166" t="s">
        <v>208</v>
      </c>
      <c r="J77" s="166" t="s">
        <v>234</v>
      </c>
      <c r="K77" s="173">
        <v>1079519223</v>
      </c>
      <c r="L77" s="115" t="s">
        <v>1148</v>
      </c>
      <c r="M77" s="67"/>
      <c r="N77" s="115" t="s">
        <v>27</v>
      </c>
      <c r="O77" s="115" t="s">
        <v>1148</v>
      </c>
      <c r="P77" s="79"/>
    </row>
    <row r="78" spans="1:16" s="7" customFormat="1" ht="24.75" customHeight="1" outlineLevel="1" x14ac:dyDescent="0.25">
      <c r="A78" s="134">
        <v>31</v>
      </c>
      <c r="B78" s="165" t="s">
        <v>2676</v>
      </c>
      <c r="C78" s="115" t="s">
        <v>31</v>
      </c>
      <c r="D78" s="167" t="s">
        <v>2706</v>
      </c>
      <c r="E78" s="167" t="s">
        <v>2737</v>
      </c>
      <c r="F78" s="167" t="s">
        <v>2741</v>
      </c>
      <c r="G78" s="148">
        <f t="shared" si="3"/>
        <v>4.0333333333333332</v>
      </c>
      <c r="H78" s="165" t="s">
        <v>2763</v>
      </c>
      <c r="I78" s="166" t="s">
        <v>453</v>
      </c>
      <c r="J78" s="166" t="s">
        <v>985</v>
      </c>
      <c r="K78" s="173">
        <v>167503936</v>
      </c>
      <c r="L78" s="115" t="s">
        <v>1148</v>
      </c>
      <c r="M78" s="67"/>
      <c r="N78" s="115" t="s">
        <v>2634</v>
      </c>
      <c r="O78" s="115" t="s">
        <v>1148</v>
      </c>
      <c r="P78" s="79"/>
    </row>
    <row r="79" spans="1:16" s="7" customFormat="1" ht="24.75" customHeight="1" outlineLevel="1" x14ac:dyDescent="0.25">
      <c r="A79" s="134">
        <v>32</v>
      </c>
      <c r="B79" s="165" t="s">
        <v>2676</v>
      </c>
      <c r="C79" s="115" t="s">
        <v>31</v>
      </c>
      <c r="D79" s="112" t="s">
        <v>2764</v>
      </c>
      <c r="E79" s="168">
        <v>43924</v>
      </c>
      <c r="F79" s="168">
        <v>44165</v>
      </c>
      <c r="G79" s="148">
        <f t="shared" si="3"/>
        <v>8.0333333333333332</v>
      </c>
      <c r="H79" s="113" t="s">
        <v>2765</v>
      </c>
      <c r="I79" s="170" t="s">
        <v>1154</v>
      </c>
      <c r="J79" s="170" t="s">
        <v>697</v>
      </c>
      <c r="K79" s="68">
        <v>2071754346</v>
      </c>
      <c r="L79" s="115" t="s">
        <v>26</v>
      </c>
      <c r="M79" s="174">
        <v>0.4</v>
      </c>
      <c r="N79" s="175" t="s">
        <v>2634</v>
      </c>
      <c r="O79" s="65" t="s">
        <v>1148</v>
      </c>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0"/>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0"/>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0"/>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0"/>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0"/>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0"/>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0"/>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0"/>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0"/>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0"/>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0"/>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0"/>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0"/>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0"/>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11"/>
      <c r="E114" s="135"/>
      <c r="F114" s="135"/>
      <c r="G114" s="148" t="str">
        <f>IF(AND(E114&lt;&gt;"",F114&lt;&gt;""),((F114-E114)/30),"")</f>
        <v/>
      </c>
      <c r="H114" s="113"/>
      <c r="I114" s="112"/>
      <c r="J114" s="112"/>
      <c r="K114" s="114"/>
      <c r="L114" s="100" t="str">
        <f>+IF(AND(K114&gt;0,O114="Ejecución"),(K114/877802)*Tabla28[[#This Row],[% participación]],IF(AND(K114&gt;0,O114&lt;&gt;"Ejecución"),"-",""))</f>
        <v/>
      </c>
      <c r="M114" s="115"/>
      <c r="N114" s="161" t="str">
        <f>+IF(M118="No",1,IF(M118="Si","Ingrese %",""))</f>
        <v/>
      </c>
      <c r="O114" s="150" t="s">
        <v>1150</v>
      </c>
      <c r="P114" s="78"/>
    </row>
    <row r="115" spans="1:16" s="6" customFormat="1" ht="24.75" customHeight="1" x14ac:dyDescent="0.25">
      <c r="A115" s="133">
        <v>2</v>
      </c>
      <c r="B115" s="149" t="s">
        <v>2664</v>
      </c>
      <c r="C115" s="151" t="s">
        <v>31</v>
      </c>
      <c r="D115" s="63"/>
      <c r="E115" s="135"/>
      <c r="F115" s="135"/>
      <c r="G115" s="148" t="str">
        <f t="shared" ref="G115:G116" si="4">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3">
        <v>3</v>
      </c>
      <c r="B116" s="149" t="s">
        <v>2664</v>
      </c>
      <c r="C116" s="151" t="s">
        <v>31</v>
      </c>
      <c r="D116" s="63"/>
      <c r="E116" s="135"/>
      <c r="F116" s="135"/>
      <c r="G116" s="148" t="str">
        <f t="shared" si="4"/>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3">
        <v>4</v>
      </c>
      <c r="B117" s="149" t="s">
        <v>2664</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2664</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2664</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2664</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2664</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2664</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55"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52"/>
      <c r="Z178" s="153" t="str">
        <f>IF(Y178&gt;0,SUM(E180+Y178),"")</f>
        <v/>
      </c>
      <c r="AA178" s="19"/>
      <c r="AB178" s="19"/>
    </row>
    <row r="179" spans="1:28" ht="23.25" x14ac:dyDescent="0.25">
      <c r="A179" s="9"/>
      <c r="B179" s="221" t="s">
        <v>2668</v>
      </c>
      <c r="C179" s="221"/>
      <c r="D179" s="221"/>
      <c r="E179" s="159">
        <v>0.02</v>
      </c>
      <c r="F179" s="158">
        <v>0.01</v>
      </c>
      <c r="G179" s="153">
        <f>IF(F179&gt;0,SUM(E179+F179),"")</f>
        <v>0.03</v>
      </c>
      <c r="H179" s="5"/>
      <c r="I179" s="221" t="s">
        <v>2670</v>
      </c>
      <c r="J179" s="221"/>
      <c r="K179" s="221"/>
      <c r="L179" s="221"/>
      <c r="M179" s="160">
        <v>0.03</v>
      </c>
      <c r="O179" s="8"/>
      <c r="Q179" s="19"/>
      <c r="R179" s="147">
        <f>IF(M179&gt;0,SUM(L179+M179),"")</f>
        <v>0.03</v>
      </c>
      <c r="T179" s="19"/>
      <c r="U179" s="177" t="s">
        <v>1166</v>
      </c>
      <c r="V179" s="177"/>
      <c r="W179" s="177"/>
      <c r="X179" s="24">
        <v>0.02</v>
      </c>
      <c r="Y179" s="152"/>
      <c r="Z179" s="153" t="str">
        <f>IF(Y179&gt;0,SUM(E181+Y179),"")</f>
        <v/>
      </c>
      <c r="AA179" s="19"/>
      <c r="AB179" s="19"/>
    </row>
    <row r="180" spans="1:28" ht="23.25" hidden="1" x14ac:dyDescent="0.25">
      <c r="A180" s="9"/>
      <c r="B180" s="201"/>
      <c r="C180" s="201"/>
      <c r="D180" s="201"/>
      <c r="E180" s="157"/>
      <c r="H180" s="5"/>
      <c r="I180" s="201"/>
      <c r="J180" s="201"/>
      <c r="K180" s="201"/>
      <c r="L180" s="201"/>
      <c r="M180" s="5"/>
      <c r="O180" s="8"/>
      <c r="Q180" s="19"/>
      <c r="R180" s="147" t="str">
        <f>IF(S180&gt;0,SUM(L180+S180),"")</f>
        <v/>
      </c>
      <c r="S180" s="152"/>
      <c r="T180" s="19"/>
      <c r="U180" s="177" t="s">
        <v>1167</v>
      </c>
      <c r="V180" s="177"/>
      <c r="W180" s="177"/>
      <c r="X180" s="24">
        <v>0.03</v>
      </c>
      <c r="Y180" s="152"/>
      <c r="Z180" s="153" t="str">
        <f>IF(Y180&gt;0,SUM(E182+Y180),"")</f>
        <v/>
      </c>
      <c r="AA180" s="19"/>
      <c r="AB180" s="19"/>
    </row>
    <row r="181" spans="1:28" ht="23.25" hidden="1" x14ac:dyDescent="0.25">
      <c r="A181" s="9"/>
      <c r="B181" s="201"/>
      <c r="C181" s="201"/>
      <c r="D181" s="201"/>
      <c r="E181" s="157"/>
      <c r="H181" s="5"/>
      <c r="I181" s="201"/>
      <c r="J181" s="201"/>
      <c r="K181" s="201"/>
      <c r="L181" s="201"/>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1"/>
      <c r="C182" s="201"/>
      <c r="D182" s="201"/>
      <c r="E182" s="157"/>
      <c r="H182" s="5"/>
      <c r="I182" s="201"/>
      <c r="J182" s="201"/>
      <c r="K182" s="201"/>
      <c r="L182" s="20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39044370</v>
      </c>
      <c r="F185" s="92"/>
      <c r="G185" s="93"/>
      <c r="H185" s="88"/>
      <c r="I185" s="90" t="s">
        <v>2627</v>
      </c>
      <c r="J185" s="154">
        <f>+SUM(M179:M183)</f>
        <v>0.03</v>
      </c>
      <c r="K185" s="202" t="s">
        <v>2628</v>
      </c>
      <c r="L185" s="202"/>
      <c r="M185" s="94">
        <f>+J185*(SUM(K20:K35))</f>
        <v>39044370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6" t="s">
        <v>2636</v>
      </c>
      <c r="C192" s="236"/>
      <c r="E192" s="5" t="s">
        <v>20</v>
      </c>
      <c r="H192" s="26" t="s">
        <v>24</v>
      </c>
      <c r="J192" s="5" t="s">
        <v>2637</v>
      </c>
      <c r="K192" s="5"/>
      <c r="M192" s="5"/>
      <c r="N192" s="5"/>
      <c r="O192" s="8"/>
      <c r="Q192" s="142"/>
      <c r="R192" s="143"/>
      <c r="S192" s="143"/>
      <c r="T192" s="142"/>
    </row>
    <row r="193" spans="1:18" x14ac:dyDescent="0.25">
      <c r="A193" s="9"/>
      <c r="C193" s="117">
        <v>41850</v>
      </c>
      <c r="D193" s="5"/>
      <c r="E193" s="116">
        <v>1653</v>
      </c>
      <c r="F193" s="5"/>
      <c r="G193" s="5"/>
      <c r="H193" s="116" t="s">
        <v>2766</v>
      </c>
      <c r="J193" s="5"/>
      <c r="K193" s="168">
        <v>36587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2768</v>
      </c>
      <c r="L211" s="21"/>
      <c r="M211" s="21"/>
      <c r="N211" s="21"/>
      <c r="O211" s="8"/>
    </row>
    <row r="212" spans="1:15" x14ac:dyDescent="0.25">
      <c r="A212" s="9"/>
      <c r="B212" s="27" t="s">
        <v>2619</v>
      </c>
      <c r="C212" s="116" t="s">
        <v>2766</v>
      </c>
      <c r="D212" s="21"/>
      <c r="G212" s="27" t="s">
        <v>2621</v>
      </c>
      <c r="H212" s="176">
        <v>3015218638</v>
      </c>
      <c r="J212" s="27" t="s">
        <v>2623</v>
      </c>
      <c r="K212" s="116"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 AMOR</cp:lastModifiedBy>
  <cp:lastPrinted>2020-12-29T06:14:31Z</cp:lastPrinted>
  <dcterms:created xsi:type="dcterms:W3CDTF">2020-10-14T21:57:42Z</dcterms:created>
  <dcterms:modified xsi:type="dcterms:W3CDTF">2020-12-29T06:16:48Z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