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MAGD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<sst xmlns="http://schemas.openxmlformats.org/spreadsheetml/2006/main" count="3126" uniqueCount="2703">
  <si>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</si>
  <si>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</si>
  <si>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</si>
  <si>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</si>
  <si>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</si>
  <si>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</si>
  <si>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</si>
  <si>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</si>
  <si>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</si>
  <si>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</si>
  <si>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</si>
  <si>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</si>
  <si>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</si>
  <si>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</si>
  <si>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</si>
  <si>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</si>
  <si>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</si>
  <si>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</si>
  <si>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</si>
  <si>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</si>
  <si>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</si>
  <si>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</si>
  <si>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</si>
  <si>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</si>
  <si>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</si>
  <si>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</si>
  <si>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</si>
  <si>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</si>
  <si>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</si>
  <si>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</si>
  <si>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</si>
  <si>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</si>
  <si>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</si>
  <si>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</si>
  <si>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</si>
  <si>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</si>
  <si>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</si>
  <si>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</si>
  <si>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</si>
  <si>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</si>
  <si>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</si>
  <si>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</si>
  <si>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</si>
  <si>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</si>
  <si>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</si>
  <si>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</si>
  <si>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</si>
  <si>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</si>
  <si>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</si>
  <si>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</si>
  <si>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</si>
  <si>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</si>
  <si>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</si>
  <si>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</si>
  <si>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</si>
  <si>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</si>
  <si>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</si>
  <si>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</si>
  <si>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</si>
  <si>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</si>
  <si>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</si>
  <si>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</si>
  <si>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</si>
  <si>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</si>
  <si>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</si>
  <si>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</si>
  <si>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</si>
  <si>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</si>
  <si>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</si>
  <si>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</si>
  <si>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</si>
  <si>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</si>
  <si>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</si>
  <si>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</si>
  <si>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</si>
  <si>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</si>
  <si>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</si>
  <si>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</si>
  <si>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</si>
  <si>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</si>
  <si>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</si>
  <si>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</si>
  <si>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</si>
  <si>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</si>
  <si>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</si>
  <si>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</si>
  <si>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</si>
  <si>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</si>
  <si>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</si>
  <si>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</si>
  <si>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</si>
  <si>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</si>
  <si>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</si>
  <si>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</si>
  <si>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</si>
  <si>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</si>
  <si>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</si>
  <si>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</si>
  <si>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</si>
  <si>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</si>
  <si>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</si>
  <si>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</si>
  <si>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</si>
  <si>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</si>
  <si>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</si>
  <si>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</si>
  <si>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</si>
  <si>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</si>
  <si>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</si>
  <si>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</si>
  <si>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</si>
  <si>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</si>
  <si>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</si>
  <si>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</si>
  <si>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</si>
  <si>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</si>
  <si>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</si>
  <si>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</si>
  <si>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</si>
  <si>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</si>
  <si>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</si>
  <si>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</si>
  <si>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</si>
  <si>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</si>
  <si>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</si>
  <si>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</si>
  <si>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</si>
  <si>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</si>
  <si>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</si>
  <si>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</si>
  <si>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</si>
  <si>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</si>
  <si>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</si>
  <si>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</si>
  <si>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</si>
  <si>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</si>
  <si>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</si>
  <si>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</si>
  <si>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</si>
  <si>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</si>
  <si>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</si>
  <si>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</si>
  <si>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</si>
  <si>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</si>
  <si>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</si>
  <si>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</si>
  <si>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</si>
  <si>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</si>
  <si>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</si>
  <si>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</si>
  <si>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</si>
  <si>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</si>
  <si>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</si>
  <si>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</si>
  <si>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</si>
  <si>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</si>
  <si>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</si>
  <si>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</si>
  <si>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</si>
  <si>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</si>
  <si>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</si>
  <si>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</si>
  <si>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</si>
  <si>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</si>
  <si>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</si>
  <si>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</si>
  <si>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</si>
  <si>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</si>
  <si>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</si>
  <si>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</si>
  <si>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</si>
  <si>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</si>
  <si>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</si>
  <si>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</si>
  <si>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</si>
  <si>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</si>
  <si>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</si>
  <si>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</si>
  <si>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</si>
  <si>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</si>
  <si>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</si>
  <si>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</si>
  <si>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</si>
  <si>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</si>
  <si>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</si>
  <si>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</si>
  <si>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</si>
  <si>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</si>
  <si>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</si>
  <si>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</si>
  <si>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</si>
  <si>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</si>
  <si>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</si>
  <si>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</si>
  <si>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</si>
  <si>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</si>
  <si>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</si>
  <si>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</si>
  <si>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</si>
  <si>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</si>
  <si>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</si>
  <si>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</si>
  <si>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</si>
  <si>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</si>
  <si>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</si>
  <si>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</si>
  <si>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</si>
  <si>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</si>
  <si>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</si>
  <si>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</si>
  <si>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</si>
  <si>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</si>
  <si>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</si>
  <si>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</si>
  <si>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</si>
  <si>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</si>
  <si>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</si>
  <si>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</si>
  <si>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</si>
  <si>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</si>
  <si>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</si>
  <si>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</si>
  <si>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</si>
  <si>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</si>
  <si>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</si>
  <si>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</si>
  <si>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</si>
  <si>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</si>
  <si>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</si>
  <si>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</si>
  <si>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</si>
  <si>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</si>
  <si>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</si>
  <si>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</si>
  <si>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</si>
  <si>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</si>
  <si>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</si>
  <si>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</si>
  <si>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</si>
  <si>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</si>
  <si>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</si>
  <si>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</si>
  <si>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</si>
  <si>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</si>
  <si>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</si>
  <si>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</si>
  <si>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</si>
  <si>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</si>
  <si>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</si>
  <si>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</si>
  <si>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</si>
  <si>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</si>
  <si>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</si>
  <si>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</si>
  <si>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</si>
  <si>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</si>
  <si>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</si>
  <si>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</si>
  <si>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</si>
  <si>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</si>
  <si>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</si>
  <si>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</si>
  <si>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</si>
  <si>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</si>
  <si>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</si>
  <si>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</si>
  <si>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</si>
  <si>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</si>
  <si>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</si>
  <si>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</si>
  <si>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</si>
  <si>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</si>
  <si>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</si>
  <si>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</si>
  <si>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</si>
  <si>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</si>
  <si>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</si>
  <si>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</si>
  <si>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</si>
  <si>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</si>
  <si>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</si>
  <si>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</si>
  <si>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</si>
  <si>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</si>
  <si>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</si>
  <si>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</si>
  <si>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</si>
  <si>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</si>
  <si>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</si>
  <si>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</si>
  <si>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</si>
  <si>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</si>
  <si>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</si>
  <si>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</si>
  <si>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</si>
  <si>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</si>
  <si>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</si>
  <si>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</si>
  <si>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</si>
  <si>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</si>
  <si>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</si>
  <si>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</si>
  <si>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</si>
  <si>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</si>
  <si>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</si>
  <si>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</si>
  <si>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</si>
  <si>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</si>
  <si>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</si>
  <si>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</si>
  <si>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</si>
  <si>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</si>
  <si>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</si>
  <si>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</si>
  <si>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</si>
  <si>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</si>
  <si>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</si>
  <si>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</si>
  <si>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</si>
  <si>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</si>
  <si>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</si>
  <si>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</si>
  <si>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</si>
  <si>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</si>
  <si>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</si>
  <si>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</si>
  <si>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</si>
  <si>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</si>
  <si>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</si>
  <si>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</si>
  <si>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</si>
  <si>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</si>
  <si>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</si>
  <si>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</si>
  <si>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</si>
  <si>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</si>
  <si>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</si>
  <si>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</si>
  <si>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</si>
  <si>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</si>
  <si>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</si>
  <si>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</si>
  <si>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</si>
  <si>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</si>
  <si>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</si>
  <si>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</si>
  <si>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</si>
  <si>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</si>
  <si>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</si>
  <si>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</si>
  <si>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</si>
  <si>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</si>
  <si>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</si>
  <si>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</si>
  <si>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</si>
  <si>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</si>
  <si>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</si>
  <si>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</si>
  <si>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</si>
  <si>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</si>
  <si>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</si>
  <si>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</si>
  <si>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</si>
  <si>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</si>
  <si>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</si>
  <si>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</si>
  <si>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</si>
  <si>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</si>
  <si>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</si>
  <si>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</si>
  <si>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</si>
  <si>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</si>
  <si>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</si>
  <si>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</si>
  <si>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</si>
  <si>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</si>
  <si>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</si>
  <si>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</si>
  <si>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</si>
  <si>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</si>
  <si>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</si>
  <si>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</si>
  <si>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</si>
  <si>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</si>
  <si>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</si>
  <si>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</si>
  <si>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</si>
  <si>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</si>
  <si>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</si>
  <si>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</si>
  <si>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</si>
  <si>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</si>
  <si>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</si>
  <si>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</si>
  <si>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</si>
  <si>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</si>
  <si>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</si>
  <si>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</si>
  <si>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</si>
  <si>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</si>
  <si>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</si>
  <si>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</si>
  <si>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</si>
  <si>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</si>
  <si>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</si>
  <si>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</si>
  <si>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</si>
  <si>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</si>
  <si>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</si>
  <si>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</si>
  <si>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</si>
  <si>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</si>
  <si>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</si>
  <si>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</si>
  <si>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</si>
  <si>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</si>
  <si>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</si>
  <si>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</si>
  <si>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</si>
  <si>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</si>
  <si>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</si>
  <si>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</si>
  <si>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</si>
  <si>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</si>
  <si>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</si>
  <si>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</si>
  <si>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</si>
  <si>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</si>
  <si>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</si>
  <si>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</si>
  <si>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</si>
  <si>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</si>
  <si>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</si>
  <si>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</si>
  <si>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</si>
  <si>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</si>
  <si>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</si>
  <si>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</si>
  <si>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</si>
  <si>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</si>
  <si>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</si>
  <si>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</si>
  <si>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</si>
  <si>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</si>
  <si>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</si>
  <si>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</si>
  <si>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</si>
  <si>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</si>
  <si>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</si>
  <si>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</si>
  <si>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</si>
  <si>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</si>
  <si>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</si>
  <si>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</si>
  <si>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</si>
  <si>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</si>
  <si>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</si>
  <si>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</si>
  <si>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</si>
  <si>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</si>
  <si>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</si>
  <si>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</si>
  <si>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</si>
  <si>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</si>
  <si>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</si>
  <si>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</si>
  <si>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</si>
  <si>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</si>
  <si>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</si>
  <si>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</si>
  <si>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</si>
  <si>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</si>
  <si>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</si>
  <si>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</si>
  <si>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</si>
  <si>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</si>
  <si>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</si>
  <si>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</si>
  <si>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</si>
  <si>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</si>
  <si>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</si>
  <si>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</si>
  <si>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</si>
  <si>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</si>
  <si>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</si>
  <si>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</si>
  <si>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</si>
  <si>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</si>
  <si>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</si>
  <si>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</si>
  <si>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</si>
  <si>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</si>
  <si>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</si>
  <si>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</si>
  <si>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</si>
  <si>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</si>
  <si>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</si>
  <si>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</si>
  <si>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</si>
  <si>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</si>
  <si>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</si>
  <si>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</si>
  <si>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</si>
  <si>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</si>
  <si>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</si>
  <si>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</si>
  <si>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</si>
  <si>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</si>
  <si>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</si>
  <si>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</si>
  <si>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</si>
  <si>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</si>
  <si>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</si>
  <si>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</si>
  <si>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</si>
  <si>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</si>
  <si>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</si>
  <si>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</si>
  <si>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</si>
  <si>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</si>
  <si>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</si>
  <si>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</si>
  <si>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</si>
  <si>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</si>
  <si>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</si>
  <si>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</si>
  <si>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</si>
  <si>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</si>
  <si>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</si>
  <si>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</si>
  <si>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</si>
  <si>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</si>
  <si>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</si>
  <si>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</si>
  <si>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</si>
  <si>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</si>
  <si>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</si>
  <si>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</si>
  <si>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</si>
  <si>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</si>
  <si>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</si>
  <si>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</si>
  <si>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</si>
  <si>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</si>
  <si>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</si>
  <si>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</si>
  <si>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</si>
  <si>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</si>
  <si>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</si>
  <si>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</si>
  <si>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</si>
  <si>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</si>
  <si>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</si>
  <si>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</si>
  <si>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</si>
  <si>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</si>
  <si>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</si>
  <si>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</si>
  <si>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</si>
  <si>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</si>
  <si>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</si>
  <si>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</si>
  <si>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</si>
  <si>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</si>
  <si>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</si>
  <si>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</si>
  <si>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</si>
  <si>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</si>
  <si>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</si>
  <si>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</si>
  <si>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</si>
  <si>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</si>
  <si>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</si>
  <si>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</si>
  <si>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</si>
  <si>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</si>
  <si>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</si>
  <si>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</si>
  <si>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</si>
  <si>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</si>
  <si>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</si>
  <si>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</si>
  <si>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</si>
  <si>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</si>
  <si>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</si>
  <si>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</si>
  <si>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</si>
  <si>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</si>
  <si>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</si>
  <si>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</si>
  <si>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</si>
  <si>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</si>
  <si>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</si>
  <si>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</si>
  <si>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</si>
  <si>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</si>
  <si>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</si>
  <si>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</si>
  <si>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</si>
  <si>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</si>
  <si>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</si>
  <si>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</si>
  <si>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</si>
  <si>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</si>
  <si>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</si>
  <si>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</si>
  <si>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</si>
  <si>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</si>
  <si>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</si>
  <si>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</si>
  <si>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</si>
  <si>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</si>
  <si>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</si>
  <si>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</si>
  <si>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</si>
  <si>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</si>
  <si>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</si>
  <si>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</si>
  <si>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</si>
  <si>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</si>
  <si>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</si>
  <si>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</si>
  <si>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</si>
  <si>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</si>
  <si>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</si>
  <si>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</si>
  <si>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</si>
  <si>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</si>
  <si>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</si>
  <si>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</si>
  <si>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</si>
  <si>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</si>
  <si>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</si>
  <si>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</si>
  <si>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</si>
  <si>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</si>
  <si>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</si>
  <si>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</si>
  <si>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</si>
  <si>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</si>
  <si>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</si>
  <si>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</si>
  <si>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</si>
  <si>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</si>
  <si>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</si>
  <si>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</si>
  <si>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</si>
  <si>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</si>
  <si>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</si>
  <si>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</si>
  <si>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</si>
  <si>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</si>
  <si>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</si>
  <si>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</si>
  <si>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</si>
  <si>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</si>
  <si>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</si>
  <si>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</si>
  <si>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</si>
  <si>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</si>
  <si>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</si>
  <si>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</si>
  <si>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</si>
  <si>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</si>
  <si>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</si>
  <si>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</si>
  <si>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</si>
  <si>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</si>
  <si>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</si>
  <si>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</si>
  <si>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</si>
  <si>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</si>
  <si>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</si>
  <si>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</si>
  <si>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</si>
  <si>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</si>
  <si>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</si>
  <si>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</si>
  <si>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</si>
  <si>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</si>
  <si>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</si>
  <si>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</si>
  <si>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</si>
  <si>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</si>
  <si>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</si>
  <si>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</si>
  <si>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</si>
  <si>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</si>
  <si>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</si>
  <si>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</si>
  <si>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</si>
  <si>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</si>
  <si>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</si>
  <si>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</si>
  <si>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</si>
  <si>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</si>
  <si>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</si>
  <si>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</si>
  <si>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</si>
  <si>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</si>
  <si>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</si>
  <si>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</si>
  <si>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</si>
  <si>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</si>
  <si>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</si>
  <si>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</si>
  <si>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</si>
  <si>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</si>
  <si>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</si>
  <si>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</si>
  <si>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</si>
  <si>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</si>
  <si>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</si>
  <si>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</si>
  <si>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</si>
  <si>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</si>
  <si>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</si>
  <si>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</si>
  <si>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</si>
  <si>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</si>
  <si>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</si>
  <si>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</si>
  <si>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</si>
  <si>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</si>
  <si>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</si>
  <si>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</si>
  <si>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</si>
  <si>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</si>
  <si>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</si>
  <si>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</si>
  <si>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</si>
  <si>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</si>
  <si>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</si>
  <si>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</si>
  <si>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</si>
  <si>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</si>
  <si>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</si>
  <si>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</si>
  <si>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</si>
  <si>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</si>
  <si>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</si>
  <si>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</si>
  <si>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</si>
  <si>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</si>
  <si>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</si>
  <si>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</si>
  <si>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</si>
  <si>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</si>
  <si>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</si>
  <si>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</si>
  <si>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</si>
  <si>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</si>
  <si>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</si>
  <si>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</si>
  <si>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</si>
  <si>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</si>
  <si>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</si>
  <si>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</si>
  <si>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</si>
  <si>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</si>
  <si>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</si>
  <si>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</si>
  <si>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</si>
  <si>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</si>
  <si>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</si>
  <si>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</si>
  <si>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</si>
  <si>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</si>
  <si>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</si>
  <si>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</si>
  <si>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</si>
  <si>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</si>
  <si>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</si>
  <si>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</si>
  <si>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</si>
  <si>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</si>
  <si>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</si>
  <si>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</si>
  <si>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</si>
  <si>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</si>
  <si>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</si>
  <si>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</si>
  <si>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</si>
  <si>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</si>
  <si>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</si>
  <si>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</si>
  <si>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</si>
  <si>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</si>
  <si>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</si>
  <si>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</si>
  <si>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</si>
  <si>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</si>
  <si>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</si>
  <si>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</si>
  <si>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</si>
  <si>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</si>
  <si>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</si>
  <si>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</si>
  <si>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</si>
  <si>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</si>
  <si>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</si>
  <si>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</si>
  <si>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</si>
  <si>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</si>
  <si>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</si>
  <si>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</si>
  <si>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</si>
  <si>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</si>
  <si>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</si>
  <si>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</si>
  <si>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</si>
  <si>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</si>
  <si>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</si>
  <si>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</si>
  <si>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</si>
  <si>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</si>
  <si>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</si>
  <si>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</si>
  <si>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</si>
  <si>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</si>
  <si>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</si>
  <si>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</si>
  <si>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</si>
  <si>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</si>
  <si>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</si>
  <si>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</si>
  <si>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</si>
  <si>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</si>
  <si>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</si>
  <si>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</si>
  <si>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</si>
  <si>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</si>
  <si>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</si>
  <si>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</si>
  <si>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</si>
  <si>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</si>
  <si>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</si>
  <si>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</si>
  <si>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</si>
  <si>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</si>
  <si>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</si>
  <si>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</si>
  <si>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</si>
  <si>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</si>
  <si>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</si>
  <si>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</si>
  <si>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</si>
  <si>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</si>
  <si>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</si>
  <si>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</si>
  <si>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</si>
  <si>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</si>
  <si>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</si>
  <si>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</si>
  <si>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</si>
  <si>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</si>
  <si>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</si>
  <si>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</si>
  <si>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</si>
  <si>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</si>
  <si>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</si>
  <si>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</si>
  <si>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</si>
  <si>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</si>
  <si>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</si>
  <si>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</si>
  <si>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</si>
  <si>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</si>
  <si>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</si>
  <si>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</si>
  <si>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</si>
  <si>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</si>
  <si>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</si>
  <si>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</si>
  <si>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</si>
  <si>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</si>
  <si>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</si>
  <si>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</si>
  <si>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</si>
  <si>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</si>
  <si>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</si>
  <si>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</si>
  <si>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</si>
  <si>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</si>
  <si>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</si>
  <si>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</si>
  <si>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</si>
  <si>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</si>
  <si>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</si>
  <si>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</si>
  <si>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</si>
  <si>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</si>
  <si>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</si>
  <si>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</si>
  <si>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</si>
  <si>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</si>
  <si>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</si>
  <si>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</si>
  <si>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</si>
  <si>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</si>
  <si>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</si>
  <si>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</si>
  <si>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</si>
  <si>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</si>
  <si>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</si>
  <si>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</si>
  <si>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</si>
  <si>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</si>
  <si>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</si>
  <si>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</si>
  <si>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</si>
  <si>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</si>
  <si>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</si>
  <si>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</si>
  <si>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</si>
  <si>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</si>
  <si>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</si>
  <si>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</si>
  <si>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</si>
  <si>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</si>
  <si>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</si>
  <si>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</si>
  <si>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</si>
  <si>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</si>
  <si>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</si>
  <si>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</si>
  <si>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</si>
  <si>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</si>
  <si>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</si>
  <si>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</si>
  <si>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</si>
  <si>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</si>
  <si>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</si>
  <si>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</si>
  <si>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</si>
  <si>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</si>
  <si>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</si>
  <si>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</si>
  <si>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</si>
  <si>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</si>
  <si>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</si>
  <si>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</si>
  <si>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</si>
  <si>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</si>
  <si>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</si>
  <si>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</si>
  <si>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</si>
  <si>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</si>
  <si>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</si>
  <si>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</si>
  <si>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</si>
  <si>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</si>
  <si>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</si>
  <si>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</si>
  <si>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</si>
  <si>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</si>
  <si>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</si>
  <si>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</si>
  <si>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</si>
  <si>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</si>
  <si>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</si>
  <si>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</si>
  <si>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</si>
  <si>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</si>
  <si>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</si>
  <si>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</si>
  <si>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</si>
  <si>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</si>
  <si>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</si>
  <si>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</si>
  <si>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</si>
  <si>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</si>
  <si>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</si>
  <si>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</si>
  <si>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</si>
  <si>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</si>
  <si>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</si>
  <si>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</si>
  <si>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</si>
  <si>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</si>
  <si>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</si>
  <si>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</si>
  <si>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</si>
  <si>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</si>
  <si>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</si>
  <si>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</si>
  <si>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</si>
  <si>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</si>
  <si>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</si>
  <si>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</si>
  <si>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</si>
  <si>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</si>
  <si>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</si>
  <si>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</si>
  <si>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</si>
  <si>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</si>
  <si>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</si>
  <si>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</si>
  <si>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</si>
  <si>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</si>
  <si>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</si>
  <si>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</si>
  <si>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</si>
  <si>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</si>
  <si>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</si>
  <si>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</si>
  <si>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</si>
  <si>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</si>
  <si>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</si>
  <si>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</si>
  <si>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</si>
  <si>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</si>
  <si>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</si>
  <si>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</si>
  <si>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</si>
  <si>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</si>
  <si>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</si>
  <si>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</si>
  <si>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</si>
  <si>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</si>
  <si>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</si>
  <si>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</si>
  <si>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</si>
  <si>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</si>
  <si>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</si>
  <si>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</si>
  <si>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</si>
  <si>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</si>
  <si>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</si>
  <si>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</si>
  <si>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</si>
  <si>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</si>
  <si>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</si>
  <si>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</si>
  <si>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</si>
  <si>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</si>
  <si>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</si>
  <si>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</si>
  <si>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</si>
  <si>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</si>
  <si>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</si>
  <si>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</si>
  <si>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</si>
  <si>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</si>
  <si>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</si>
  <si>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</si>
  <si>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</si>
  <si>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</si>
  <si>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</si>
  <si>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</si>
  <si>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</si>
  <si>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</si>
  <si>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</si>
  <si>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</si>
  <si>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</si>
  <si>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</si>
  <si>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</si>
  <si>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</si>
  <si>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</si>
  <si>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</si>
  <si>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</si>
  <si>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</si>
  <si>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</si>
  <si>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</si>
  <si>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</si>
  <si>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</si>
  <si>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</si>
  <si>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</si>
  <si>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</si>
  <si>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</si>
  <si>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</si>
  <si>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</si>
  <si>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</si>
  <si>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</si>
  <si>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</si>
  <si>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</si>
  <si>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</si>
  <si>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</si>
  <si>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</si>
  <si>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</si>
  <si>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</si>
  <si>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</si>
  <si>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</si>
  <si>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</si>
  <si>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</si>
  <si>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</si>
  <si>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</si>
  <si>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</si>
  <si>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</si>
  <si>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</si>
  <si>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</si>
  <si>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</si>
  <si>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</si>
  <si>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</si>
  <si>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</si>
  <si>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</si>
  <si>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</si>
  <si>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</si>
  <si>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</si>
  <si>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</si>
  <si>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</si>
  <si>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</si>
  <si>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</si>
  <si>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</si>
  <si>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</si>
  <si>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</si>
  <si>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</si>
  <si>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</si>
  <si>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</si>
  <si>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</si>
  <si>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</si>
  <si>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</si>
  <si>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</si>
  <si>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</si>
  <si>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</si>
  <si>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</si>
  <si>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</si>
  <si>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</si>
  <si>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</si>
  <si>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</si>
  <si>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</si>
  <si>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</si>
  <si>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</si>
  <si>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</si>
  <si>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</si>
  <si>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</si>
  <si>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</si>
  <si>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</si>
  <si>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</si>
  <si>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</si>
  <si>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</si>
  <si>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</si>
  <si>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</si>
  <si>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</si>
  <si>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</si>
  <si>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</si>
  <si>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</si>
  <si>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</si>
  <si>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</si>
  <si>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</si>
  <si>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</si>
  <si>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</si>
  <si>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</si>
  <si>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</si>
  <si>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</si>
  <si>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</si>
  <si>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</si>
  <si>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</si>
  <si>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</si>
  <si>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</si>
  <si>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</si>
  <si>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</si>
  <si>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</si>
  <si>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</si>
  <si>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</si>
  <si>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</si>
  <si>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</si>
  <si>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</si>
  <si>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</si>
  <si>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</si>
  <si>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</si>
  <si>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</si>
  <si>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</si>
  <si>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</si>
  <si>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</si>
  <si>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</si>
  <si>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</si>
  <si>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</si>
  <si>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</si>
  <si>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</si>
  <si>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</si>
  <si>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</si>
  <si>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</si>
  <si>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</si>
  <si>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</si>
  <si>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</si>
  <si>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</si>
  <si>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</si>
  <si>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</si>
  <si>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</si>
  <si>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</si>
  <si>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</si>
  <si>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</si>
  <si>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</si>
  <si>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</si>
  <si>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</si>
  <si>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</si>
  <si>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</si>
  <si>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</si>
  <si>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</si>
  <si>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</si>
  <si>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</si>
  <si>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</si>
  <si>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</si>
  <si>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</si>
  <si>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</si>
  <si>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</si>
  <si>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</si>
  <si>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</si>
  <si>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</si>
  <si>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</si>
  <si>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</si>
  <si>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</si>
  <si>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</si>
  <si>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</si>
  <si>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</si>
  <si>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</si>
  <si>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</si>
  <si>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</si>
  <si>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</si>
  <si>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</si>
  <si>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</si>
  <si>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</si>
  <si>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</si>
  <si>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</si>
  <si>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</si>
  <si>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</si>
  <si>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</si>
  <si>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</si>
  <si>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</si>
  <si>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</si>
  <si>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</si>
  <si>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</si>
  <si>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</si>
  <si>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</si>
  <si>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</si>
  <si>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</si>
  <si>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</si>
  <si>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</si>
  <si>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</si>
  <si>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</si>
  <si>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</si>
  <si>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</si>
  <si>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</si>
  <si>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</si>
  <si>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</si>
  <si>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</si>
  <si>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</si>
  <si>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</si>
  <si>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</si>
  <si>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</si>
  <si>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</si>
  <si>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</si>
  <si>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</si>
  <si>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</si>
  <si>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</si>
  <si>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</si>
  <si>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</si>
  <si>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</si>
  <si>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</si>
  <si>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</si>
  <si>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</si>
  <si>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</si>
  <si>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</si>
  <si>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</si>
  <si>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</si>
  <si>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</si>
  <si>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</si>
  <si>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</si>
  <si>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</si>
  <si>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</si>
  <si>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</si>
  <si>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</si>
  <si>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</si>
  <si>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</si>
  <si>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</si>
  <si>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</si>
  <si>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</si>
  <si>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</si>
  <si>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</si>
  <si>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</si>
  <si>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</si>
  <si>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</si>
  <si>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</si>
  <si>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</si>
  <si>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</si>
  <si>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</si>
  <si>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</si>
  <si>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</si>
  <si>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</si>
  <si>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</si>
  <si>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</si>
  <si>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</si>
  <si>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</si>
  <si>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</si>
  <si>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</si>
  <si>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</si>
  <si>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</si>
  <si>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</si>
  <si>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</si>
  <si>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</si>
  <si>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</si>
  <si>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</si>
  <si>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</si>
  <si>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</si>
  <si>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</si>
  <si>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</si>
  <si>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</si>
  <si>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</si>
  <si>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</si>
  <si>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</si>
  <si>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</si>
  <si>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</si>
  <si>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</si>
  <si>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</si>
  <si>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</si>
  <si>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</si>
  <si>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</si>
  <si>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</si>
  <si>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</si>
  <si>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</si>
  <si>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</si>
  <si>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</si>
  <si>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</si>
  <si>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</si>
  <si>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</si>
  <si>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</si>
  <si>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</si>
  <si>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</si>
  <si>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</si>
  <si>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</si>
  <si>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</si>
  <si>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</si>
  <si>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</si>
  <si>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</si>
  <si>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</si>
  <si>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</si>
  <si>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</si>
  <si>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</si>
  <si>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</si>
  <si>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</si>
  <si>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</si>
  <si>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</si>
  <si>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</si>
  <si>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</si>
  <si>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</si>
  <si>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</si>
  <si>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</si>
  <si>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</si>
  <si>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</si>
  <si>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</si>
  <si>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</si>
  <si>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</si>
  <si>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</si>
  <si>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</si>
  <si>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</si>
  <si>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</si>
  <si>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</si>
  <si>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</si>
  <si>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</si>
  <si>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</si>
  <si>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</si>
  <si>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</si>
  <si>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</si>
  <si>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</si>
  <si>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</si>
  <si>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</si>
  <si>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</si>
  <si>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</si>
  <si>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</si>
  <si>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</si>
  <si>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</si>
  <si>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</si>
  <si>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</si>
  <si>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</si>
  <si>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</si>
  <si>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</si>
  <si>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</si>
  <si>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</si>
  <si>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</si>
  <si>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</si>
  <si>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</si>
  <si>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</si>
  <si>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</si>
  <si>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</si>
  <si>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</si>
  <si>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</si>
  <si>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</si>
  <si>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</si>
  <si>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</si>
  <si>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</si>
  <si>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</si>
  <si>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</si>
  <si>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</si>
  <si>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</si>
  <si>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</si>
  <si>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</si>
  <si>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</si>
  <si>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</si>
  <si>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</si>
  <si>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</si>
  <si>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</si>
  <si>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</si>
  <si>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</si>
  <si>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</si>
  <si>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</si>
  <si>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</si>
  <si>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</si>
  <si>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</si>
  <si>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</si>
  <si>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</si>
  <si>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</si>
  <si>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</si>
  <si>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</si>
  <si>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</si>
  <si>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</si>
  <si>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</si>
  <si>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</si>
  <si>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</si>
  <si>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</si>
  <si>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</si>
  <si>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</si>
  <si>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</si>
  <si>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</si>
  <si>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</si>
  <si>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</si>
  <si>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</si>
  <si>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</si>
  <si>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</si>
  <si>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</si>
  <si>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</si>
  <si>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</si>
  <si>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</si>
  <si>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</si>
  <si>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</si>
  <si>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</si>
  <si>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</si>
  <si>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</si>
  <si>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</si>
  <si>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</si>
  <si>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</si>
  <si>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</si>
  <si>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</si>
  <si>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</si>
  <si>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</si>
  <si>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</si>
  <si>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</si>
  <si>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</si>
  <si>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</si>
  <si>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</si>
  <si>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</si>
  <si>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</si>
  <si>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</si>
  <si>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</si>
  <si>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</si>
  <si>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</si>
  <si>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</si>
  <si>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</si>
  <si>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</si>
  <si>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</si>
  <si>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</si>
  <si>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</si>
  <si>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</si>
  <si>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</si>
  <si>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</si>
  <si>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</si>
  <si>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</si>
  <si>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</si>
  <si>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</si>
  <si>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</si>
  <si>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</si>
  <si>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</si>
  <si>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</si>
  <si>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</si>
  <si>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</si>
  <si>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</si>
  <si>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</si>
  <si>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</si>
  <si>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</si>
  <si>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</si>
  <si>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</si>
  <si>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</si>
  <si>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</si>
  <si>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</si>
  <si>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</si>
  <si>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</si>
  <si>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</si>
  <si>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</si>
  <si>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</si>
  <si>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</si>
  <si>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</si>
  <si>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</si>
  <si>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</si>
  <si>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</si>
  <si>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</si>
  <si>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</si>
  <si>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</si>
  <si>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</si>
  <si>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</si>
  <si>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</si>
  <si>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</si>
  <si>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</si>
  <si>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</si>
  <si>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</si>
  <si>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</si>
  <si>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</si>
  <si>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</si>
  <si>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</si>
  <si>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</si>
  <si>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</si>
  <si>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</si>
  <si>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</si>
  <si>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</si>
  <si>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</si>
  <si>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</si>
  <si>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</si>
  <si>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</si>
  <si>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</si>
  <si>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</si>
  <si>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</si>
  <si>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</si>
  <si>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</si>
  <si>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</si>
  <si>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</si>
  <si>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</si>
  <si>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</si>
  <si>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</si>
  <si>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</si>
  <si>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</si>
  <si>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</si>
  <si>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</si>
  <si>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</si>
  <si>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</si>
  <si>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</si>
  <si>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</si>
  <si>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</si>
  <si>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</si>
  <si>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</si>
  <si>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</si>
  <si>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</si>
  <si>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</si>
  <si>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</si>
  <si>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</si>
  <si>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</si>
  <si>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</si>
  <si>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</si>
  <si>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</si>
  <si>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</si>
  <si>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</si>
  <si>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</si>
  <si>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</si>
  <si>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</si>
  <si>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</si>
  <si>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</si>
  <si>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</si>
  <si>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</si>
  <si>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</si>
  <si>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</si>
  <si>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</si>
  <si>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</si>
  <si>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</si>
  <si>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</si>
  <si>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</si>
  <si>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</si>
  <si>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</si>
  <si>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</si>
  <si>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</si>
  <si>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</si>
  <si>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</si>
  <si>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</si>
  <si>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</si>
  <si>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</si>
  <si>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</si>
  <si>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</si>
  <si>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</si>
  <si>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</si>
  <si>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</si>
  <si>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</si>
  <si>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</si>
  <si>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</si>
  <si>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</si>
  <si>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</si>
  <si>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</si>
  <si>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</si>
  <si>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</si>
  <si>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</si>
  <si>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</si>
  <si>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</si>
  <si>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</si>
  <si>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</si>
  <si>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</si>
  <si>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</si>
  <si>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</si>
  <si>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</si>
  <si>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</si>
  <si>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</si>
  <si>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</si>
  <si>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</si>
  <si>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</si>
  <si>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</si>
  <si>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</si>
  <si>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</si>
  <si>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</si>
  <si>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</si>
  <si>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</si>
  <si>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</si>
  <si>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</si>
  <si>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</si>
  <si>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</si>
  <si>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</si>
  <si>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</si>
  <si>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</si>
  <si>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</si>
  <si>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</si>
  <si>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</si>
  <si>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</si>
  <si>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</si>
  <si>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</si>
  <si>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</si>
  <si>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</si>
  <si>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</si>
  <si>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</si>
  <si>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</si>
  <si>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</si>
  <si>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</si>
  <si>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</si>
  <si>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</si>
  <si>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</si>
  <si>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</si>
  <si>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</si>
  <si>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</si>
  <si>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</si>
  <si>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</si>
  <si>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</si>
  <si>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</si>
  <si>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</si>
  <si>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</si>
  <si>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</si>
  <si>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</si>
  <si>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</si>
  <si>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</si>
  <si>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</si>
  <si>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</si>
  <si>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</si>
  <si>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</si>
  <si>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</si>
  <si>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</si>
  <si>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</si>
  <si>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</si>
  <si>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</si>
  <si>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</si>
  <si>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</si>
  <si>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</si>
  <si>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</si>
  <si>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</si>
  <si>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</si>
  <si>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</si>
  <si>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</si>
  <si>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</si>
  <si>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</si>
  <si>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</si>
  <si>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</si>
  <si>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</si>
  <si>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</si>
  <si>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</si>
  <si>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</si>
  <si>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</si>
  <si>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</si>
  <si>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</si>
  <si>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</si>
  <si>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</si>
  <si>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</si>
  <si>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</si>
  <si>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</si>
  <si>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</si>
  <si>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</si>
  <si>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</si>
  <si>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</si>
  <si>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</si>
  <si>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</si>
  <si>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</si>
  <si>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</si>
  <si>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</si>
  <si>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</si>
  <si>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</si>
  <si>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</si>
  <si>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</si>
  <si>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</si>
  <si>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</si>
  <si>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</si>
  <si>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</si>
  <si>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</si>
  <si>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</si>
  <si>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</si>
  <si>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</si>
  <si>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</si>
  <si>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</si>
  <si>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</si>
  <si>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</si>
  <si>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</si>
  <si>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</si>
  <si>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</si>
  <si>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</si>
  <si>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</si>
  <si>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</si>
  <si>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</si>
  <si>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</si>
  <si>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</si>
  <si>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</si>
  <si>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</si>
  <si>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</si>
  <si>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</si>
  <si>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</si>
  <si>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</si>
  <si>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</si>
  <si>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</si>
  <si>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</si>
  <si>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</si>
  <si>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</si>
  <si>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</si>
  <si>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</si>
  <si>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</si>
  <si>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</si>
  <si>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</si>
  <si>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</si>
  <si>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</si>
  <si>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</si>
  <si>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</si>
  <si>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</si>
  <si>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</si>
  <si>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</si>
  <si>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</si>
  <si>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</si>
  <si>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</si>
  <si>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</si>
  <si>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</si>
  <si>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</si>
  <si>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</si>
  <si>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</si>
  <si>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</si>
  <si>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</si>
  <si>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</si>
  <si>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</si>
  <si>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</si>
  <si>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</si>
  <si>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</si>
  <si>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</si>
  <si>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</si>
  <si>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</si>
  <si>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</si>
  <si>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</si>
  <si>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</si>
  <si>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</si>
  <si>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</si>
  <si>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</si>
  <si>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</si>
  <si>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</si>
  <si>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</si>
  <si>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</si>
  <si>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</si>
  <si>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</si>
  <si>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</si>
  <si>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</si>
  <si>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</si>
  <si>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</si>
  <si>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</si>
  <si>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</si>
  <si>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</si>
  <si>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</si>
  <si>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</si>
  <si>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</si>
  <si>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</si>
  <si>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</si>
  <si>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</si>
  <si>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</si>
  <si>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</si>
  <si>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</si>
  <si>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</si>
  <si>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</si>
  <si>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</si>
  <si>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</si>
  <si>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</si>
  <si>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</si>
  <si>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</si>
  <si>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</si>
  <si>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</si>
  <si>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</si>
  <si>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</si>
  <si>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</si>
  <si>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</si>
  <si>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</si>
  <si>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</si>
  <si>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</si>
  <si>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</si>
  <si>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</si>
  <si>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</si>
  <si>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</si>
  <si>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</si>
  <si>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</si>
  <si>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</si>
  <si>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</si>
  <si>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</si>
  <si>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</si>
  <si>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</si>
  <si>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</si>
  <si>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</si>
  <si>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</si>
  <si>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</si>
  <si>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</si>
  <si>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</si>
  <si>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</si>
  <si>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</si>
  <si>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</si>
  <si>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</si>
  <si>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</si>
  <si>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</si>
  <si>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</si>
  <si>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</si>
  <si>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</si>
  <si>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</si>
  <si>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</si>
  <si>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</si>
  <si>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</si>
  <si>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</si>
  <si>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</si>
  <si>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</si>
  <si>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</si>
  <si>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</si>
  <si>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</si>
  <si>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</si>
  <si>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</si>
  <si>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</si>
  <si>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</si>
  <si>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</si>
  <si>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</si>
  <si>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</si>
  <si>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</si>
  <si>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</si>
  <si>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</si>
  <si>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</si>
  <si>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</si>
  <si>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</si>
  <si>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</si>
  <si>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</si>
  <si>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</si>
  <si>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</si>
  <si>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</si>
  <si>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</si>
  <si>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</si>
  <si>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</si>
  <si>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</si>
  <si>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</si>
  <si>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</si>
  <si>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</si>
  <si>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</si>
  <si>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</si>
  <si>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</si>
  <si>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</si>
  <si>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</si>
  <si>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</si>
  <si>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</si>
  <si>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</si>
  <si>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</si>
  <si>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</si>
  <si>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</si>
  <si>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</si>
  <si>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</si>
  <si>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</si>
  <si>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</si>
  <si>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</si>
  <si>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</si>
  <si>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</si>
  <si>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</si>
  <si>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</si>
  <si>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</si>
  <si>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</si>
  <si>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</si>
  <si>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</si>
  <si>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</si>
  <si>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</si>
  <si>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</si>
  <si>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</si>
  <si>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</si>
  <si>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</si>
  <si>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</si>
  <si>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</si>
  <si>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</si>
  <si>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</si>
  <si>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</si>
  <si>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</si>
  <si>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</si>
  <si>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</si>
  <si>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</si>
  <si>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</si>
  <si>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</si>
  <si>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</si>
  <si>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</si>
  <si>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</si>
  <si>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</si>
  <si>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</si>
  <si>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</si>
  <si>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</si>
  <si>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</si>
  <si>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</si>
  <si>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</si>
  <si>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</si>
  <si>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</si>
  <si>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</si>
  <si>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</si>
  <si>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</si>
  <si>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</si>
  <si>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</si>
  <si>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</si>
  <si>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</si>
  <si>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</si>
  <si>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</si>
  <si>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</si>
  <si>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</si>
  <si>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</si>
  <si>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</si>
  <si>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</si>
  <si>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</si>
  <si>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</si>
  <si>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</si>
  <si>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</si>
  <si>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</si>
  <si>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</si>
  <si>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</si>
  <si>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</si>
  <si>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</si>
  <si>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</si>
  <si>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</si>
  <si>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</si>
  <si>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</si>
  <si>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</si>
  <si>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</si>
  <si>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</si>
  <si>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</si>
  <si>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</si>
  <si>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</si>
  <si>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</si>
  <si>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</si>
  <si>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</si>
  <si>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</si>
  <si>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</si>
  <si>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</si>
  <si>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</si>
  <si>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</si>
  <si>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</si>
  <si>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</si>
  <si>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</si>
  <si>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</si>
  <si>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</si>
  <si>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</si>
  <si>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</si>
  <si>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</si>
  <si>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</si>
  <si>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</si>
  <si>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</si>
  <si>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</si>
  <si>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</si>
  <si>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</si>
  <si>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</si>
  <si>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</si>
  <si>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</si>
  <si>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</si>
  <si>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</si>
  <si>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</si>
  <si>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</si>
  <si>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</si>
  <si>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</si>
  <si>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</si>
  <si>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</si>
  <si>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</si>
  <si>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</si>
  <si>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</si>
  <si>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</si>
  <si>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</si>
  <si>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</si>
  <si>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</si>
  <si>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</si>
  <si>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</si>
  <si>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</si>
  <si>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</si>
  <si>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</si>
  <si>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</si>
  <si>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</si>
  <si>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</si>
  <si>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</si>
  <si>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</si>
  <si>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</si>
  <si>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</si>
  <si>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</si>
  <si>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</si>
  <si>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</si>
  <si>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</si>
  <si>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</si>
  <si>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</si>
  <si>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</si>
  <si>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</si>
  <si>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</si>
  <si>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</si>
  <si>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</si>
  <si>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</si>
  <si>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</si>
  <si>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</si>
  <si>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</si>
  <si>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</si>
  <si>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</si>
  <si>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</si>
  <si>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</si>
  <si>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</si>
  <si>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</si>
  <si>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</si>
  <si>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</si>
  <si>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</si>
  <si>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</si>
  <si>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</si>
  <si>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</si>
  <si>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</si>
  <si>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</si>
  <si>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</si>
  <si>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</si>
  <si>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</si>
  <si>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</si>
  <si>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</si>
  <si>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</si>
  <si>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</si>
  <si>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</si>
  <si>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</si>
  <si>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</si>
  <si>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</si>
  <si>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</si>
  <si>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</si>
  <si>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</si>
  <si>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</si>
  <si>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</si>
  <si>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</si>
  <si>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</si>
  <si>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</si>
  <si>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</si>
  <si>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</si>
  <si>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</si>
  <si>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</si>
  <si>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</si>
  <si>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</si>
  <si>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</si>
  <si>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</si>
  <si>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</si>
  <si>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</si>
  <si>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</si>
  <si>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</si>
  <si>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</si>
  <si>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</si>
  <si>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</si>
  <si>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</si>
  <si>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</si>
  <si>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</si>
  <si>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</si>
  <si>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</si>
  <si>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</si>
  <si>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</si>
  <si>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</si>
  <si>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</si>
  <si>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</si>
  <si>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</si>
  <si>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</si>
  <si>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</si>
  <si>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</si>
  <si>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</si>
  <si>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</si>
  <si>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</si>
  <si>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</si>
  <si>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</si>
  <si>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</si>
  <si>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</si>
  <si>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</si>
  <si>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</si>
  <si>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</si>
  <si>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</si>
  <si>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</si>
  <si>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</si>
  <si>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</si>
  <si>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</si>
  <si>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</si>
  <si>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</si>
  <si>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</si>
  <si>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</si>
  <si>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</si>
  <si>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</si>
  <si>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</si>
  <si>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</si>
  <si>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</si>
  <si>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</si>
  <si>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</si>
  <si>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</si>
  <si>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</si>
  <si>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</si>
  <si>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</si>
  <si>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</si>
  <si>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</si>
  <si>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</si>
  <si>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</si>
  <si>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</si>
  <si>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</si>
  <si>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</si>
  <si>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</si>
  <si>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</si>
  <si>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</si>
  <si>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</si>
  <si>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</si>
  <si>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</si>
  <si>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</si>
  <si>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</si>
  <si>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</si>
  <si>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</si>
  <si>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</si>
  <si>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</si>
  <si>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</si>
  <si>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</si>
  <si>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</si>
  <si>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</si>
  <si>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</si>
  <si>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</si>
  <si>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</si>
  <si>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</si>
  <si>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</si>
  <si>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</si>
  <si>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</si>
  <si>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</si>
  <si>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</si>
  <si>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</si>
  <si>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</si>
  <si>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</si>
  <si>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</si>
  <si>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</si>
  <si>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</si>
  <si>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</si>
  <si>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</si>
  <si>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</si>
  <si>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</si>
  <si>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</si>
  <si>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</si>
  <si>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</si>
  <si>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</si>
  <si>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</si>
  <si>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</si>
  <si>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</si>
  <si>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</si>
  <si>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</si>
  <si>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</si>
  <si>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</si>
  <si>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</si>
  <si>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</si>
  <si>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</si>
  <si>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</si>
  <si>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</si>
  <si>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</si>
  <si>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</si>
  <si>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</si>
  <si>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</si>
  <si>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</si>
  <si>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</si>
  <si>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</si>
  <si>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</si>
  <si>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</si>
  <si>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</si>
  <si>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</si>
  <si>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</si>
  <si>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</si>
  <si>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</si>
  <si>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</si>
  <si>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</si>
  <si>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</si>
  <si>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</si>
  <si>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</si>
  <si>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</si>
  <si>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</si>
  <si>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</si>
  <si>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</si>
  <si>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</si>
  <si>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</si>
  <si>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</si>
  <si>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</si>
  <si>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</si>
  <si>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</si>
  <si>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</si>
  <si>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</si>
  <si>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</si>
  <si>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</si>
  <si>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</si>
  <si>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</si>
  <si>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</si>
  <si>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</si>
  <si>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</si>
  <si>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</si>
  <si>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</si>
  <si>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</si>
  <si>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</si>
  <si>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</si>
  <si>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</si>
  <si>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</si>
  <si>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</si>
  <si>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</si>
  <si>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</si>
  <si>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</si>
  <si>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</si>
  <si>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</si>
  <si>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</si>
  <si>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</si>
  <si>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</si>
  <si>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</si>
  <si>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</si>
  <si>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</si>
  <si>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</si>
  <si>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</si>
  <si>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</si>
  <si>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</si>
  <si>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</si>
  <si>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</si>
  <si>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</si>
  <si>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</si>
  <si>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</si>
  <si>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</si>
  <si>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</si>
  <si>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</si>
  <si>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</si>
  <si>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</si>
  <si>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</si>
  <si>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</si>
  <si>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</si>
  <si>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</si>
  <si>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</si>
  <si>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</si>
  <si>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</si>
  <si>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</si>
  <si>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</si>
  <si>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</si>
  <si>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</si>
  <si>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</si>
  <si>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</si>
  <si>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</si>
  <si>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</si>
  <si>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</si>
  <si>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</si>
  <si>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</si>
  <si>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</si>
  <si>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</si>
  <si>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</si>
  <si>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</si>
  <si>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</si>
  <si>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</si>
  <si>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</si>
  <si>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</si>
  <si>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</si>
  <si>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</si>
  <si>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</si>
  <si>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</si>
  <si>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</si>
  <si>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</si>
  <si>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</si>
  <si>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</si>
  <si>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</si>
  <si>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</si>
  <si>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</si>
  <si>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</si>
  <si>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</si>
  <si>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</si>
  <si>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</si>
  <si>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</si>
  <si>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</si>
  <si>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</si>
  <si>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</si>
  <si>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</si>
  <si>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</si>
  <si>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</si>
  <si>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</si>
  <si>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</si>
  <si>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</si>
  <si>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</si>
  <si>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</si>
  <si>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</si>
  <si>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</si>
  <si>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</si>
  <si>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</si>
  <si>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</si>
  <si>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</si>
  <si>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</si>
  <si>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</si>
  <si>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</si>
  <si>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</si>
  <si>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</si>
  <si>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</si>
  <si>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</si>
  <si>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</si>
  <si>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</si>
  <si>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</si>
  <si>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</si>
  <si>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</si>
  <si>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</si>
  <si>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</si>
  <si>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</si>
  <si>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</si>
  <si>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</si>
  <si>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</si>
  <si>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</si>
  <si>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</si>
  <si>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</si>
  <si>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</si>
  <si>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</si>
  <si>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</si>
  <si>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</si>
  <si>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</si>
  <si>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</si>
  <si>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</si>
  <si>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</si>
  <si>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</si>
  <si>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</si>
  <si>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</si>
  <si>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</si>
  <si>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</si>
  <si>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</si>
  <si>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</si>
  <si>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</si>
  <si>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</si>
  <si>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</si>
  <si>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</si>
  <si>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</si>
  <si>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</si>
  <si>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</si>
  <si>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</si>
  <si>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</si>
  <si>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</si>
  <si>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</si>
  <si>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</si>
  <si>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</si>
  <si>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</si>
  <si>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</si>
  <si>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</si>
  <si>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</si>
  <si>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</si>
  <si>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</si>
  <si>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</si>
  <si>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</si>
  <si>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</si>
  <si>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</si>
  <si>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</si>
  <si>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</si>
  <si>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</si>
  <si>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</si>
  <si>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</si>
  <si>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</si>
  <si>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</si>
  <si>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</si>
  <si>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</si>
  <si>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</si>
  <si>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</si>
  <si>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</si>
  <si>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</si>
  <si>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</si>
  <si>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</si>
  <si>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</si>
  <si>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</si>
  <si>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</si>
  <si>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</si>
  <si>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</si>
  <si>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</si>
  <si>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</si>
  <si>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</si>
  <si>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</si>
  <si>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</si>
  <si>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</si>
  <si>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</si>
  <si>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</si>
  <si>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</si>
  <si>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</si>
  <si>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</si>
  <si>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</si>
  <si>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</si>
  <si>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</si>
  <si>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</si>
  <si>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</si>
  <si>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</si>
  <si>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</si>
  <si>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</si>
  <si>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</si>
  <si>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</si>
  <si>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</si>
  <si>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</si>
  <si>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</si>
  <si>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</si>
  <si>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</si>
  <si>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</si>
  <si>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</si>
  <si>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</si>
  <si>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</si>
  <si>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</si>
  <si>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</si>
  <si>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</si>
  <si>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</si>
  <si>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</si>
  <si>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</si>
  <si>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</si>
  <si>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</si>
  <si>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</si>
  <si>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</si>
  <si>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</si>
  <si>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</si>
  <si>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</si>
  <si>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</si>
  <si>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</si>
  <si>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</si>
  <si>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</si>
  <si>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</si>
  <si>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</si>
  <si>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</si>
  <si>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</si>
  <si>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</si>
  <si>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</si>
  <si>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</si>
  <si>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</si>
  <si>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</si>
  <si>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</si>
  <si>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</si>
  <si>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</si>
  <si>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</si>
  <si>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</si>
  <si>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</si>
  <si>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</si>
  <si>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</si>
  <si>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</si>
  <si>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</si>
  <si>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</si>
  <si>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</si>
  <si>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</si>
  <si>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</si>
  <si>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</si>
  <si>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</si>
  <si>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</si>
  <si>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</si>
  <si>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</si>
  <si>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</si>
  <si>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</si>
  <si>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</si>
  <si>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</si>
  <si>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</si>
  <si>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</si>
  <si>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</si>
  <si>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</si>
  <si>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</si>
  <si>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</si>
  <si>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</si>
  <si>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</si>
  <si>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</si>
  <si>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</si>
  <si>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</si>
  <si>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</si>
  <si>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</si>
  <si>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</si>
  <si>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</si>
  <si>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</si>
  <si>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</si>
  <si>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</si>
  <si>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</si>
  <si>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</si>
  <si>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</si>
  <si>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</si>
  <si>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</si>
  <si>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</si>
  <si>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</si>
  <si>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</si>
  <si>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</si>
  <si>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</si>
  <si>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</si>
  <si>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</si>
  <si>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</si>
  <si>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</si>
  <si>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</si>
  <si>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</si>
  <si>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</si>
  <si>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</si>
  <si>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</si>
  <si>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</si>
  <si>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</si>
  <si>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</si>
  <si>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</si>
  <si>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</si>
  <si>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</si>
  <si>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</si>
  <si>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</si>
  <si>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</si>
  <si>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</si>
  <si>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</si>
  <si>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</si>
  <si>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</si>
  <si>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</si>
  <si>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</si>
  <si>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</si>
  <si>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</si>
  <si>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</si>
  <si>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</si>
  <si>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</si>
  <si>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</si>
  <si>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</si>
  <si>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</si>
  <si>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</si>
  <si>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</si>
  <si>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</si>
  <si>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</si>
  <si>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</si>
  <si>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</si>
  <si>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</si>
  <si>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</si>
  <si>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</si>
  <si>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</si>
  <si>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</si>
  <si>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</si>
  <si>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</si>
  <si>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</si>
  <si>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</si>
  <si>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</si>
  <si>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</si>
  <si>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</si>
  <si>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</si>
  <si>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</si>
  <si>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</si>
  <si>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</si>
  <si>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</si>
  <si>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</si>
  <si>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</si>
  <si>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</si>
  <si>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</si>
  <si>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</si>
  <si>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</si>
  <si>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</si>
  <si>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</si>
  <si>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</si>
  <si>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</si>
  <si>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</si>
  <si>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</si>
  <si>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</si>
  <si>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</si>
  <si>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</si>
  <si>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</si>
  <si>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</si>
  <si>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</si>
  <si>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</si>
  <si>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</si>
  <si>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</si>
  <si>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</si>
  <si>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</si>
  <si>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</si>
  <si>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</si>
  <si>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</si>
  <si>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</si>
  <si>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</si>
  <si>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</si>
  <si>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</si>
  <si>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</si>
  <si>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</si>
  <si>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</si>
  <si>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</si>
  <si>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</si>
  <si>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</si>
  <si>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</si>
  <si>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</si>
  <si>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</si>
  <si>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</si>
  <si>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</si>
  <si>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</si>
  <si>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</si>
  <si>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</si>
  <si>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</si>
  <si>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</si>
  <si>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</si>
  <si>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</si>
  <si>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</si>
  <si>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</si>
  <si>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</si>
  <si>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</si>
  <si>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</si>
  <si>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</si>
  <si>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</si>
  <si>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</si>
  <si>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</si>
  <si>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</si>
  <si>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</si>
  <si>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</si>
  <si>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</si>
  <si>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</si>
  <si>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</si>
  <si>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</si>
  <si>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</si>
  <si>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</si>
  <si>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</si>
  <si>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</si>
  <si>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</si>
  <si>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</si>
  <si>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</si>
  <si>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</si>
  <si>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</si>
  <si>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</si>
  <si>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</si>
  <si>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</si>
  <si>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</si>
  <si>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</si>
  <si>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</si>
  <si>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</si>
  <si>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</si>
  <si>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</si>
  <si>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</si>
  <si>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</si>
  <si>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</si>
  <si>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</si>
  <si>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</si>
  <si>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</si>
  <si>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</si>
  <si>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</si>
  <si>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</si>
  <si>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</si>
  <si>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</si>
  <si>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</si>
  <si>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</si>
  <si>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</si>
  <si>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</si>
  <si>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</si>
  <si>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</si>
  <si>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</si>
  <si>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</si>
  <si>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</si>
  <si>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</si>
  <si>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</si>
  <si>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</si>
  <si>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</si>
  <si>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</si>
  <si>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</si>
  <si>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</si>
  <si>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</si>
  <si>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</si>
  <si>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</si>
  <si>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</si>
  <si>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</si>
  <si>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</si>
  <si>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</si>
  <si>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</si>
  <si>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</si>
  <si>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</si>
  <si>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</si>
  <si>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</si>
  <si>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</si>
  <si>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</si>
  <si>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</si>
  <si>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</si>
  <si>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</si>
  <si>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</si>
  <si>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</si>
  <si>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</si>
  <si>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</si>
  <si>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</si>
  <si>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</si>
  <si>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</si>
  <si>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</si>
  <si>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</si>
  <si>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</si>
  <si>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</si>
  <si>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</si>
  <si>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</si>
  <si>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</si>
  <si>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</si>
  <si>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</si>
  <si>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</si>
  <si>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</si>
  <si>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</si>
  <si>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</si>
  <si>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</si>
  <si>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</si>
  <si>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</si>
  <si>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</si>
  <si>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</si>
  <si>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</si>
  <si>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</si>
  <si>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</si>
  <si>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</si>
  <si>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</si>
  <si>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</si>
  <si>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</si>
  <si>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</si>
  <si>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</si>
  <si>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</si>
  <si>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</si>
  <si>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</si>
  <si>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</si>
  <si>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</si>
  <si>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</si>
  <si>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</si>
  <si>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</si>
  <si>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</si>
  <si>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</si>
  <si>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</si>
  <si>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</si>
  <si>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</si>
  <si>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</si>
  <si>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</si>
  <si>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</si>
  <si>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</si>
  <si>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</si>
  <si>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</si>
  <si>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</si>
  <si>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</si>
  <si>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</si>
  <si>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</si>
  <si>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</si>
  <si>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2021-47-10001220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</si>
</sst>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9" zoomScale="70" zoomScaleNormal="70" zoomScaleSheetLayoutView="40" zoomScalePageLayoutView="40" workbookViewId="0">
      <selection activeCell="B2" sqref="A2:O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186"/>
      <c r="I20" s="149" t="s">
        <v>711</v>
      </c>
      <c r="J20" s="150" t="s">
        <v>397</v>
      </c>
      <c r="K20" s="151">
        <v>1696935750</v>
      </c>
      <c r="L20" s="152"/>
      <c r="M20" s="152">
        <v>44561</v>
      </c>
      <c r="N20" s="135">
        <f>+(M20-L20)/30</f>
        <v>1485.3666666666666</v>
      </c>
      <c r="O20" s="138"/>
      <c r="U20" s="134"/>
      <c r="V20" s="105">
        <f ca="1">NOW()</f>
        <v>44194.716987962966</v>
      </c>
      <c r="W20" s="105">
        <f ca="1">NOW()</f>
        <v>44194.716987962966</v>
      </c>
    </row>
    <row r="21" spans="1:23" ht="30" customHeight="1" outlineLevel="1" x14ac:dyDescent="0.25">
      <c r="A21" s="9"/>
      <c r="B21" s="71"/>
      <c r="C21" s="5"/>
      <c r="D21" s="5"/>
      <c r="E21" s="5"/>
      <c r="F21" s="5"/>
      <c r="G21" s="5"/>
      <c r="H21" s="70"/>
      <c r="I21" s="149" t="s">
        <v>711</v>
      </c>
      <c r="J21" s="150" t="s">
        <v>721</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SOCIAL FLOR DE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43883</v>
      </c>
      <c r="F48" s="145">
        <v>44196</v>
      </c>
      <c r="G48" s="160">
        <f>IF(AND(E48&lt;&gt;"",F48&lt;&gt;""),((F48-E48)/30),"")</f>
        <v>10.433333333333334</v>
      </c>
      <c r="H48" s="114" t="s">
        <v>2678</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2676</v>
      </c>
      <c r="C49" s="112" t="s">
        <v>32</v>
      </c>
      <c r="D49" s="110" t="s">
        <v>2684</v>
      </c>
      <c r="E49" s="145">
        <v>42902</v>
      </c>
      <c r="F49" s="145">
        <v>43084</v>
      </c>
      <c r="G49" s="160">
        <f t="shared" ref="G49:G50" si="2">IF(AND(E49&lt;&gt;"",F49&lt;&gt;""),((F49-E49)/30),"")</f>
        <v>6.0666666666666664</v>
      </c>
      <c r="H49" s="114" t="s">
        <v>2685</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2676</v>
      </c>
      <c r="C50" s="112" t="s">
        <v>32</v>
      </c>
      <c r="D50" s="110" t="s">
        <v>2686</v>
      </c>
      <c r="E50" s="145">
        <v>42675</v>
      </c>
      <c r="F50" s="145">
        <v>42719</v>
      </c>
      <c r="G50" s="160">
        <f t="shared" si="2"/>
        <v>1.4666666666666666</v>
      </c>
      <c r="H50" s="119" t="s">
        <v>2687</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2676</v>
      </c>
      <c r="C51" s="112" t="s">
        <v>32</v>
      </c>
      <c r="D51" s="110" t="s">
        <v>2688</v>
      </c>
      <c r="E51" s="145">
        <v>42583</v>
      </c>
      <c r="F51" s="145">
        <v>42674</v>
      </c>
      <c r="G51" s="160">
        <f t="shared" ref="G51:G107" si="3">IF(AND(E51&lt;&gt;"",F51&lt;&gt;""),((F51-E51)/30),"")</f>
        <v>3.0333333333333332</v>
      </c>
      <c r="H51" s="119" t="s">
        <v>2687</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2676</v>
      </c>
      <c r="C52" s="112" t="s">
        <v>32</v>
      </c>
      <c r="D52" s="110" t="s">
        <v>2689</v>
      </c>
      <c r="E52" s="145">
        <v>42399</v>
      </c>
      <c r="F52" s="145">
        <v>42582</v>
      </c>
      <c r="G52" s="160">
        <f t="shared" si="3"/>
        <v>6.1</v>
      </c>
      <c r="H52" s="119" t="s">
        <v>2687</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2676</v>
      </c>
      <c r="C53" s="112" t="s">
        <v>32</v>
      </c>
      <c r="D53" s="110" t="s">
        <v>2690</v>
      </c>
      <c r="E53" s="145">
        <v>42054</v>
      </c>
      <c r="F53" s="145">
        <v>42094</v>
      </c>
      <c r="G53" s="160">
        <f t="shared" si="3"/>
        <v>1.3333333333333333</v>
      </c>
      <c r="H53" s="119" t="s">
        <v>2691</v>
      </c>
      <c r="I53" s="121" t="s">
        <v>711</v>
      </c>
      <c r="J53" s="113" t="s">
        <v>2692</v>
      </c>
      <c r="K53" s="116">
        <v>67364700</v>
      </c>
      <c r="L53" s="115" t="s">
        <v>1148</v>
      </c>
      <c r="M53" s="117"/>
      <c r="N53" s="115" t="s">
        <v>1151</v>
      </c>
      <c r="O53" s="115" t="s">
        <v>26</v>
      </c>
      <c r="P53" s="79"/>
    </row>
    <row r="54" spans="1:16" s="7" customFormat="1" ht="24.75" customHeight="1" outlineLevel="1" x14ac:dyDescent="0.25">
      <c r="A54" s="144">
        <v>7</v>
      </c>
      <c r="B54" s="122" t="s">
        <v>2676</v>
      </c>
      <c r="C54" s="112" t="s">
        <v>32</v>
      </c>
      <c r="D54" s="110" t="s">
        <v>2693</v>
      </c>
      <c r="E54" s="145">
        <v>41943</v>
      </c>
      <c r="F54" s="145">
        <v>42004</v>
      </c>
      <c r="G54" s="160">
        <f t="shared" si="3"/>
        <v>2.0333333333333332</v>
      </c>
      <c r="H54" s="119" t="s">
        <v>2691</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2676</v>
      </c>
      <c r="C55" s="124" t="s">
        <v>32</v>
      </c>
      <c r="D55" s="110" t="s">
        <v>2694</v>
      </c>
      <c r="E55" s="145">
        <v>41523</v>
      </c>
      <c r="F55" s="145">
        <v>41988</v>
      </c>
      <c r="G55" s="160">
        <f t="shared" si="3"/>
        <v>15.5</v>
      </c>
      <c r="H55" s="114" t="s">
        <v>2697</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2676</v>
      </c>
      <c r="C56" s="124" t="s">
        <v>32</v>
      </c>
      <c r="D56" s="110" t="s">
        <v>2695</v>
      </c>
      <c r="E56" s="145">
        <v>41501</v>
      </c>
      <c r="F56" s="145">
        <v>41988</v>
      </c>
      <c r="G56" s="160">
        <f t="shared" si="3"/>
        <v>16.233333333333334</v>
      </c>
      <c r="H56" s="122" t="s">
        <v>2697</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2676</v>
      </c>
      <c r="C57" s="124" t="s">
        <v>32</v>
      </c>
      <c r="D57" s="63" t="s">
        <v>2696</v>
      </c>
      <c r="E57" s="145">
        <v>41387</v>
      </c>
      <c r="F57" s="145">
        <v>41639</v>
      </c>
      <c r="G57" s="160">
        <f t="shared" si="3"/>
        <v>8.4</v>
      </c>
      <c r="H57" s="64" t="s">
        <v>2698</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2676</v>
      </c>
      <c r="C58" s="124" t="s">
        <v>32</v>
      </c>
      <c r="D58" s="63" t="s">
        <v>2699</v>
      </c>
      <c r="E58" s="145">
        <v>39839</v>
      </c>
      <c r="F58" s="145">
        <v>40178</v>
      </c>
      <c r="G58" s="160">
        <f t="shared" si="3"/>
        <v>11.3</v>
      </c>
      <c r="H58" s="64" t="s">
        <v>2700</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43883</v>
      </c>
      <c r="F114" s="145">
        <v>44196</v>
      </c>
      <c r="G114" s="160">
        <f>IF(AND(E114&lt;&gt;"",F114&lt;&gt;""),((F114-E114)/30),"")</f>
        <v>10.433333333333334</v>
      </c>
      <c r="H114" s="122" t="s">
        <v>2678</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50908072.5</v>
      </c>
      <c r="F185" s="92"/>
      <c r="G185" s="93"/>
      <c r="H185" s="88"/>
      <c r="I185" s="90" t="s">
        <v>2627</v>
      </c>
      <c r="J185" s="166">
        <f>+SUM(M179:M183)</f>
        <v>0.02</v>
      </c>
      <c r="K185" s="202" t="s">
        <v>2628</v>
      </c>
      <c r="L185" s="202"/>
      <c r="M185" s="94">
        <f>+J185*(SUM(K20:K35))</f>
        <v>33938715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2682</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2683</v>
      </c>
      <c r="L211" s="21"/>
      <c r="M211" s="21"/>
      <c r="N211" s="21"/>
      <c r="O211" s="8"/>
    </row>
    <row r="212" spans="1:15" x14ac:dyDescent="0.25">
      <c r="A212" s="9"/>
      <c r="B212" s="27" t="s">
        <v>2619</v>
      </c>
      <c r="C212" s="147"/>
      <c r="D212" s="21"/>
      <c r="G212" s="27" t="s">
        <v>2621</v>
      </c>
      <c r="H212" s="148" t="s">
        <v>2680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2020-12-29T22:12:42Z</cp:lastPrinted>
  <dcterms:created xsi:type="dcterms:W3CDTF">2020-10-14T21:57:42Z</dcterms:created>
  <dcterms:modified xsi:type="dcterms:W3CDTF">2020-12-29T22:12:51Z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