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ster\Desktop\Nueva carpeta\"/>
    </mc:Choice>
  </mc:AlternateContent>
  <xr:revisionPtr revIDLastSave="0" documentId="8_{FFDC25D2-70D0-405E-9AC2-B942204430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<sst xmlns="http://schemas.openxmlformats.org/spreadsheetml/2006/main" count="3234" uniqueCount="2713">
  <si>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</si>
  <si>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</si>
  <si>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</si>
  <si>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</si>
  <si>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</si>
  <si>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</si>
  <si>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</si>
  <si>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</si>
  <si>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</si>
  <si>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</si>
  <si>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</si>
  <si>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</si>
  <si>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</si>
  <si>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</si>
  <si>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</si>
  <si>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</si>
  <si>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</si>
  <si>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</si>
  <si>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</si>
  <si>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</si>
  <si>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</si>
  <si>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</si>
  <si>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</si>
  <si>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</si>
  <si>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</si>
  <si>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</si>
  <si>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</si>
  <si>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</si>
  <si>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</si>
  <si>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</si>
  <si>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</si>
  <si>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</si>
  <si>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</si>
  <si>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</si>
  <si>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</si>
  <si>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</si>
  <si>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</si>
  <si>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</si>
  <si>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</si>
  <si>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</si>
  <si>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</si>
  <si>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</si>
  <si>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</si>
  <si>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</si>
  <si>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</si>
  <si>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</si>
  <si>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</si>
  <si>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</si>
  <si>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</si>
  <si>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</si>
  <si>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</si>
  <si>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</si>
  <si>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</si>
  <si>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</si>
  <si>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</si>
  <si>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</si>
  <si>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</si>
  <si>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</si>
  <si>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</si>
  <si>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</si>
  <si>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</si>
  <si>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</si>
  <si>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</si>
  <si>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</si>
  <si>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</si>
  <si>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</si>
  <si>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</si>
  <si>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</si>
  <si>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</si>
  <si>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</si>
  <si>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</si>
  <si>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</si>
  <si>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</si>
  <si>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</si>
  <si>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</si>
  <si>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</si>
  <si>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</si>
  <si>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</si>
  <si>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</si>
  <si>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</si>
  <si>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</si>
  <si>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</si>
  <si>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</si>
  <si>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</si>
  <si>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</si>
  <si>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</si>
  <si>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</si>
  <si>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</si>
  <si>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</si>
  <si>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</si>
  <si>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</si>
  <si>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</si>
  <si>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</si>
  <si>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</si>
  <si>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</si>
  <si>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</si>
  <si>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</si>
  <si>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</si>
  <si>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</si>
  <si>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</si>
  <si>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</si>
  <si>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</si>
  <si>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</si>
  <si>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</si>
  <si>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</si>
  <si>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</si>
  <si>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</si>
  <si>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</si>
  <si>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</si>
  <si>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</si>
  <si>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</si>
  <si>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</si>
  <si>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</si>
  <si>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</si>
  <si>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</si>
  <si>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</si>
  <si>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</si>
  <si>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</si>
  <si>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</si>
  <si>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</si>
  <si>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</si>
  <si>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</si>
  <si>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</si>
  <si>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</si>
  <si>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</si>
  <si>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</si>
  <si>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</si>
  <si>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</si>
  <si>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</si>
  <si>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</si>
  <si>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</si>
  <si>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</si>
  <si>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</si>
  <si>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</si>
  <si>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</si>
  <si>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</si>
  <si>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</si>
  <si>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</si>
  <si>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</si>
  <si>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</si>
  <si>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</si>
  <si>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</si>
  <si>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</si>
  <si>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</si>
  <si>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</si>
  <si>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</si>
  <si>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</si>
  <si>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</si>
  <si>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</si>
  <si>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</si>
  <si>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</si>
  <si>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</si>
  <si>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</si>
  <si>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</si>
  <si>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</si>
  <si>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</si>
  <si>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</si>
  <si>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</si>
  <si>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</si>
  <si>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</si>
  <si>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</si>
  <si>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</si>
  <si>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</si>
  <si>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</si>
  <si>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</si>
  <si>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</si>
  <si>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</si>
  <si>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</si>
  <si>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</si>
  <si>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</si>
  <si>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</si>
  <si>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</si>
  <si>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</si>
  <si>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</si>
  <si>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</si>
  <si>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</si>
  <si>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</si>
  <si>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</si>
  <si>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</si>
  <si>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</si>
  <si>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</si>
  <si>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</si>
  <si>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</si>
  <si>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</si>
  <si>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</si>
  <si>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</si>
  <si>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</si>
  <si>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</si>
  <si>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</si>
  <si>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</si>
  <si>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</si>
  <si>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</si>
  <si>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</si>
  <si>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</si>
  <si>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</si>
  <si>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</si>
  <si>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</si>
  <si>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</si>
  <si>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</si>
  <si>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</si>
  <si>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</si>
  <si>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</si>
  <si>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</si>
  <si>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</si>
  <si>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</si>
  <si>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</si>
  <si>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</si>
  <si>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</si>
  <si>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</si>
  <si>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</si>
  <si>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</si>
  <si>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</si>
  <si>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</si>
  <si>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</si>
  <si>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</si>
  <si>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</si>
  <si>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</si>
  <si>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</si>
  <si>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</si>
  <si>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</si>
  <si>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</si>
  <si>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</si>
  <si>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</si>
  <si>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</si>
  <si>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</si>
  <si>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</si>
  <si>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</si>
  <si>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</si>
  <si>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</si>
  <si>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</si>
  <si>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</si>
  <si>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</si>
  <si>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</si>
  <si>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</si>
  <si>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</si>
  <si>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</si>
  <si>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</si>
  <si>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</si>
  <si>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</si>
  <si>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</si>
  <si>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</si>
  <si>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</si>
  <si>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</si>
  <si>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</si>
  <si>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</si>
  <si>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</si>
  <si>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</si>
  <si>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</si>
  <si>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</si>
  <si>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</si>
  <si>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</si>
  <si>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</si>
  <si>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</si>
  <si>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</si>
  <si>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</si>
  <si>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</si>
  <si>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</si>
  <si>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</si>
  <si>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</si>
  <si>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</si>
  <si>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</si>
  <si>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</si>
  <si>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</si>
  <si>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</si>
  <si>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</si>
  <si>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</si>
  <si>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</si>
  <si>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</si>
  <si>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</si>
  <si>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</si>
  <si>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</si>
  <si>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</si>
  <si>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</si>
  <si>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</si>
  <si>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</si>
  <si>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</si>
  <si>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</si>
  <si>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</si>
  <si>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</si>
  <si>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</si>
  <si>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</si>
  <si>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</si>
  <si>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</si>
  <si>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</si>
  <si>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</si>
  <si>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</si>
  <si>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</si>
  <si>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</si>
  <si>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</si>
  <si>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</si>
  <si>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</si>
  <si>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</si>
  <si>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</si>
  <si>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</si>
  <si>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</si>
  <si>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</si>
  <si>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</si>
  <si>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</si>
  <si>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</si>
  <si>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</si>
  <si>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</si>
  <si>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</si>
  <si>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</si>
  <si>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</si>
  <si>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</si>
  <si>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</si>
  <si>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</si>
  <si>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</si>
  <si>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</si>
  <si>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</si>
  <si>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</si>
  <si>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</si>
  <si>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</si>
  <si>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</si>
  <si>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</si>
  <si>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</si>
  <si>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</si>
  <si>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</si>
  <si>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</si>
  <si>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</si>
  <si>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</si>
  <si>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</si>
  <si>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</si>
  <si>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</si>
  <si>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</si>
  <si>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</si>
  <si>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</si>
  <si>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</si>
  <si>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</si>
  <si>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</si>
  <si>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</si>
  <si>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</si>
  <si>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</si>
  <si>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</si>
  <si>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</si>
  <si>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</si>
  <si>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</si>
  <si>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</si>
  <si>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</si>
  <si>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</si>
  <si>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</si>
  <si>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</si>
  <si>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</si>
  <si>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</si>
  <si>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</si>
  <si>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</si>
  <si>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</si>
  <si>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</si>
  <si>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</si>
  <si>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</si>
  <si>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</si>
  <si>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</si>
  <si>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</si>
  <si>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</si>
  <si>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</si>
  <si>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</si>
  <si>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</si>
  <si>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</si>
  <si>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</si>
  <si>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</si>
  <si>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</si>
  <si>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</si>
  <si>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</si>
  <si>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</si>
  <si>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</si>
  <si>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</si>
  <si>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</si>
  <si>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</si>
  <si>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</si>
  <si>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</si>
  <si>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</si>
  <si>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</si>
  <si>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</si>
  <si>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</si>
  <si>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</si>
  <si>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</si>
  <si>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</si>
  <si>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</si>
  <si>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</si>
  <si>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</si>
  <si>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</si>
  <si>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</si>
  <si>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</si>
  <si>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</si>
  <si>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</si>
  <si>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</si>
  <si>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</si>
  <si>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</si>
  <si>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</si>
  <si>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</si>
  <si>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</si>
  <si>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</si>
  <si>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</si>
  <si>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</si>
  <si>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</si>
  <si>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</si>
  <si>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</si>
  <si>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</si>
  <si>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</si>
  <si>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</si>
  <si>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</si>
  <si>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</si>
  <si>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</si>
  <si>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</si>
  <si>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</si>
  <si>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</si>
  <si>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</si>
  <si>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</si>
  <si>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</si>
  <si>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</si>
  <si>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</si>
  <si>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</si>
  <si>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</si>
  <si>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</si>
  <si>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</si>
  <si>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</si>
  <si>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</si>
  <si>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</si>
  <si>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</si>
  <si>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</si>
  <si>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</si>
  <si>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</si>
  <si>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</si>
  <si>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</si>
  <si>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</si>
  <si>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</si>
  <si>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</si>
  <si>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</si>
  <si>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</si>
  <si>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</si>
  <si>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</si>
  <si>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</si>
  <si>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</si>
  <si>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</si>
  <si>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</si>
  <si>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</si>
  <si>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</si>
  <si>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</si>
  <si>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</si>
  <si>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</si>
  <si>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</si>
  <si>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</si>
  <si>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</si>
  <si>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</si>
  <si>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</si>
  <si>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</si>
  <si>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</si>
  <si>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</si>
  <si>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</si>
  <si>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</si>
  <si>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</si>
  <si>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</si>
  <si>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</si>
  <si>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</si>
  <si>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</si>
  <si>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</si>
  <si>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</si>
  <si>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</si>
  <si>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</si>
  <si>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</si>
  <si>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</si>
  <si>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</si>
  <si>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</si>
  <si>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</si>
  <si>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</si>
  <si>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</si>
  <si>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</si>
  <si>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</si>
  <si>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</si>
  <si>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</si>
  <si>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</si>
  <si>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</si>
  <si>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</si>
  <si>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</si>
  <si>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</si>
  <si>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</si>
  <si>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</si>
  <si>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</si>
  <si>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</si>
  <si>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</si>
  <si>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</si>
  <si>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</si>
  <si>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</si>
  <si>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</si>
  <si>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</si>
  <si>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</si>
  <si>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</si>
  <si>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</si>
  <si>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</si>
  <si>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</si>
  <si>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</si>
  <si>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</si>
  <si>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</si>
  <si>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</si>
  <si>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</si>
  <si>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</si>
  <si>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</si>
  <si>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</si>
  <si>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</si>
  <si>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</si>
  <si>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</si>
  <si>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</si>
  <si>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</si>
  <si>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</si>
  <si>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</si>
  <si>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</si>
  <si>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</si>
  <si>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</si>
  <si>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</si>
  <si>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</si>
  <si>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</si>
  <si>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</si>
  <si>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</si>
  <si>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</si>
  <si>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</si>
  <si>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</si>
  <si>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</si>
  <si>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</si>
  <si>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</si>
  <si>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</si>
  <si>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</si>
  <si>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</si>
  <si>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</si>
  <si>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</si>
  <si>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</si>
  <si>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</si>
  <si>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</si>
  <si>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</si>
  <si>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</si>
  <si>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</si>
  <si>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</si>
  <si>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</si>
  <si>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</si>
  <si>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</si>
  <si>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</si>
  <si>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</si>
  <si>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</si>
  <si>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</si>
  <si>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</si>
  <si>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</si>
  <si>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</si>
  <si>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</si>
  <si>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</si>
  <si>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</si>
  <si>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</si>
  <si>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</si>
  <si>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</si>
  <si>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</si>
  <si>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</si>
  <si>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</si>
  <si>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</si>
  <si>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</si>
  <si>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</si>
  <si>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</si>
  <si>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</si>
  <si>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</si>
  <si>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</si>
  <si>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</si>
  <si>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</si>
  <si>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</si>
  <si>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</si>
  <si>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</si>
  <si>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</si>
  <si>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</si>
  <si>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</si>
  <si>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</si>
  <si>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</si>
  <si>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</si>
  <si>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</si>
  <si>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</si>
  <si>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</si>
  <si>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</si>
  <si>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</si>
  <si>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</si>
  <si>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</si>
  <si>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</si>
  <si>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</si>
  <si>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</si>
  <si>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</si>
  <si>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</si>
  <si>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</si>
  <si>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</si>
  <si>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</si>
  <si>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</si>
  <si>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</si>
  <si>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</si>
  <si>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</si>
  <si>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</si>
  <si>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</si>
  <si>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</si>
  <si>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</si>
  <si>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</si>
  <si>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</si>
  <si>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</si>
  <si>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</si>
  <si>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</si>
  <si>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</si>
  <si>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</si>
  <si>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</si>
  <si>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</si>
  <si>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</si>
  <si>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</si>
  <si>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</si>
  <si>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</si>
  <si>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</si>
  <si>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</si>
  <si>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</si>
  <si>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</si>
  <si>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</si>
  <si>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</si>
  <si>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</si>
  <si>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</si>
  <si>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</si>
  <si>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</si>
  <si>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</si>
  <si>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</si>
  <si>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</si>
  <si>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</si>
  <si>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</si>
  <si>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</si>
  <si>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</si>
  <si>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</si>
  <si>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</si>
  <si>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</si>
  <si>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</si>
  <si>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</si>
  <si>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</si>
  <si>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</si>
  <si>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</si>
  <si>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</si>
  <si>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</si>
  <si>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</si>
  <si>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</si>
  <si>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</si>
  <si>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</si>
  <si>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</si>
  <si>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</si>
  <si>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</si>
  <si>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</si>
  <si>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</si>
  <si>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</si>
  <si>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</si>
  <si>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</si>
  <si>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</si>
  <si>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</si>
  <si>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</si>
  <si>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</si>
  <si>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</si>
  <si>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</si>
  <si>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</si>
  <si>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</si>
  <si>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</si>
  <si>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</si>
  <si>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</si>
  <si>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</si>
  <si>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</si>
  <si>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</si>
  <si>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</si>
  <si>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</si>
  <si>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</si>
  <si>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</si>
  <si>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</si>
  <si>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</si>
  <si>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</si>
  <si>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</si>
  <si>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</si>
  <si>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</si>
  <si>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</si>
  <si>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</si>
  <si>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</si>
  <si>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</si>
  <si>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</si>
  <si>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</si>
  <si>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</si>
  <si>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</si>
  <si>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</si>
  <si>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</si>
  <si>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</si>
  <si>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</si>
  <si>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</si>
  <si>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</si>
  <si>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</si>
  <si>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</si>
  <si>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</si>
  <si>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</si>
  <si>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</si>
  <si>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</si>
  <si>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</si>
  <si>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</si>
  <si>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</si>
  <si>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</si>
  <si>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</si>
  <si>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</si>
  <si>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</si>
  <si>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</si>
  <si>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</si>
  <si>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</si>
  <si>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</si>
  <si>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</si>
  <si>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</si>
  <si>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</si>
  <si>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</si>
  <si>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</si>
  <si>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</si>
  <si>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</si>
  <si>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</si>
  <si>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</si>
  <si>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</si>
  <si>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</si>
  <si>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</si>
  <si>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</si>
  <si>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</si>
  <si>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</si>
  <si>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</si>
  <si>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</si>
  <si>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</si>
  <si>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</si>
  <si>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</si>
  <si>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</si>
  <si>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</si>
  <si>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</si>
  <si>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</si>
  <si>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</si>
  <si>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</si>
  <si>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</si>
  <si>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</si>
  <si>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</si>
  <si>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</si>
  <si>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</si>
  <si>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</si>
  <si>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</si>
  <si>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</si>
  <si>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</si>
  <si>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</si>
  <si>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</si>
  <si>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</si>
  <si>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</si>
  <si>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</si>
  <si>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</si>
  <si>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</si>
  <si>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</si>
  <si>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</si>
  <si>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</si>
  <si>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</si>
  <si>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</si>
  <si>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</si>
  <si>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</si>
  <si>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</si>
  <si>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</si>
  <si>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</si>
  <si>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</si>
  <si>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</si>
  <si>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</si>
  <si>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</si>
  <si>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</si>
  <si>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</si>
  <si>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</si>
  <si>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</si>
  <si>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</si>
  <si>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</si>
  <si>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</si>
  <si>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</si>
  <si>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</si>
  <si>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</si>
  <si>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</si>
  <si>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</si>
  <si>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</si>
  <si>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</si>
  <si>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</si>
  <si>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</si>
  <si>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</si>
  <si>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</si>
  <si>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</si>
  <si>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</si>
  <si>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</si>
  <si>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</si>
  <si>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</si>
  <si>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</si>
  <si>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</si>
  <si>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</si>
  <si>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</si>
  <si>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</si>
  <si>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</si>
  <si>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</si>
  <si>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</si>
  <si>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</si>
  <si>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</si>
  <si>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</si>
  <si>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</si>
  <si>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</si>
  <si>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</si>
  <si>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</si>
  <si>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</si>
  <si>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</si>
  <si>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</si>
  <si>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</si>
  <si>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</si>
  <si>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</si>
  <si>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</si>
  <si>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</si>
  <si>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</si>
  <si>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</si>
  <si>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</si>
  <si>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</si>
  <si>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</si>
  <si>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</si>
  <si>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</si>
  <si>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</si>
  <si>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</si>
  <si>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</si>
  <si>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</si>
  <si>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</si>
  <si>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</si>
  <si>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</si>
  <si>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</si>
  <si>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</si>
  <si>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</si>
  <si>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</si>
  <si>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</si>
  <si>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</si>
  <si>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</si>
  <si>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</si>
  <si>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</si>
  <si>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</si>
  <si>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</si>
  <si>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</si>
  <si>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</si>
  <si>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</si>
  <si>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</si>
  <si>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</si>
  <si>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</si>
  <si>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</si>
  <si>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</si>
  <si>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</si>
  <si>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</si>
  <si>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</si>
  <si>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</si>
  <si>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</si>
  <si>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</si>
  <si>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</si>
  <si>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</si>
  <si>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</si>
  <si>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</si>
  <si>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</si>
  <si>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</si>
  <si>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</si>
  <si>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</si>
  <si>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</si>
  <si>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</si>
  <si>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</si>
  <si>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</si>
  <si>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</si>
  <si>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</si>
  <si>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</si>
  <si>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</si>
  <si>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</si>
  <si>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</si>
  <si>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</si>
  <si>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</si>
  <si>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</si>
  <si>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</si>
  <si>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</si>
  <si>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</si>
  <si>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</si>
  <si>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</si>
  <si>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</si>
  <si>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</si>
  <si>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</si>
  <si>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</si>
  <si>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</si>
  <si>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</si>
  <si>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</si>
  <si>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</si>
  <si>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</si>
  <si>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</si>
  <si>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</si>
  <si>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</si>
  <si>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</si>
  <si>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</si>
  <si>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</si>
  <si>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</si>
  <si>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</si>
  <si>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</si>
  <si>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</si>
  <si>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</si>
  <si>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</si>
  <si>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</si>
  <si>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</si>
  <si>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</si>
  <si>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</si>
  <si>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</si>
  <si>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</si>
  <si>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</si>
  <si>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</si>
  <si>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</si>
  <si>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</si>
  <si>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</si>
  <si>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</si>
  <si>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</si>
  <si>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</si>
  <si>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</si>
  <si>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</si>
  <si>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</si>
  <si>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</si>
  <si>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</si>
  <si>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</si>
  <si>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</si>
  <si>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</si>
  <si>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</si>
  <si>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</si>
  <si>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</si>
  <si>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</si>
  <si>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</si>
  <si>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</si>
  <si>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</si>
  <si>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</si>
  <si>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</si>
  <si>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</si>
  <si>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</si>
  <si>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</si>
  <si>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</si>
  <si>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</si>
  <si>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</si>
  <si>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</si>
  <si>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</si>
  <si>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</si>
  <si>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</si>
  <si>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</si>
  <si>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</si>
  <si>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</si>
  <si>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</si>
  <si>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</si>
  <si>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</si>
  <si>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</si>
  <si>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</si>
  <si>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</si>
  <si>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</si>
  <si>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</si>
  <si>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</si>
  <si>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</si>
  <si>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</si>
  <si>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</si>
  <si>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</si>
  <si>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</si>
  <si>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</si>
  <si>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</si>
  <si>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</si>
  <si>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</si>
  <si>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</si>
  <si>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</si>
  <si>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</si>
  <si>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</si>
  <si>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</si>
  <si>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</si>
  <si>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</si>
  <si>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</si>
  <si>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</si>
  <si>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</si>
  <si>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</si>
  <si>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</si>
  <si>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</si>
  <si>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</si>
  <si>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</si>
  <si>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</si>
  <si>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</si>
  <si>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</si>
  <si>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</si>
  <si>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</si>
  <si>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</si>
  <si>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</si>
  <si>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</si>
  <si>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</si>
  <si>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</si>
  <si>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</si>
  <si>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</si>
  <si>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</si>
  <si>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</si>
  <si>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</si>
  <si>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</si>
  <si>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</si>
  <si>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</si>
  <si>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</si>
  <si>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</si>
  <si>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</si>
  <si>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</si>
  <si>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</si>
  <si>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</si>
  <si>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</si>
  <si>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</si>
  <si>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</si>
  <si>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</si>
  <si>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</si>
  <si>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</si>
  <si>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</si>
  <si>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</si>
  <si>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</si>
  <si>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</si>
  <si>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</si>
  <si>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</si>
  <si>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</si>
  <si>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</si>
  <si>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</si>
  <si>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</si>
  <si>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</si>
  <si>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</si>
  <si>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</si>
  <si>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</si>
  <si>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</si>
  <si>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</si>
  <si>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</si>
  <si>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</si>
  <si>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</si>
  <si>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</si>
  <si>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</si>
  <si>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</si>
  <si>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</si>
  <si>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</si>
  <si>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</si>
  <si>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</si>
  <si>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</si>
  <si>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</si>
  <si>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</si>
  <si>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</si>
  <si>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</si>
  <si>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</si>
  <si>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</si>
  <si>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</si>
  <si>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</si>
  <si>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</si>
  <si>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</si>
  <si>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</si>
  <si>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</si>
  <si>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</si>
  <si>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</si>
  <si>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</si>
  <si>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</si>
  <si>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</si>
  <si>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</si>
  <si>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</si>
  <si>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</si>
  <si>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</si>
  <si>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</si>
  <si>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</si>
  <si>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</si>
  <si>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</si>
  <si>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</si>
  <si>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</si>
  <si>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</si>
  <si>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</si>
  <si>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</si>
  <si>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</si>
  <si>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</si>
  <si>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</si>
  <si>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</si>
  <si>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</si>
  <si>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</si>
  <si>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</si>
  <si>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</si>
  <si>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</si>
  <si>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</si>
  <si>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</si>
  <si>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</si>
  <si>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</si>
  <si>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</si>
  <si>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</si>
  <si>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</si>
  <si>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</si>
  <si>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</si>
  <si>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</si>
  <si>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</si>
  <si>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</si>
  <si>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</si>
  <si>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</si>
  <si>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</si>
  <si>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</si>
  <si>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</si>
  <si>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</si>
  <si>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</si>
  <si>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</si>
  <si>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</si>
  <si>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</si>
  <si>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</si>
  <si>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</si>
  <si>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</si>
  <si>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</si>
  <si>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</si>
  <si>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</si>
  <si>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</si>
  <si>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</si>
  <si>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</si>
  <si>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</si>
  <si>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</si>
  <si>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</si>
  <si>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</si>
  <si>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</si>
  <si>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</si>
  <si>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</si>
  <si>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</si>
  <si>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</si>
  <si>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</si>
  <si>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</si>
  <si>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</si>
  <si>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</si>
  <si>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</si>
  <si>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</si>
  <si>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</si>
  <si>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</si>
  <si>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</si>
  <si>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</si>
  <si>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</si>
  <si>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</si>
  <si>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</si>
  <si>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</si>
  <si>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</si>
  <si>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</si>
  <si>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</si>
  <si>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</si>
  <si>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</si>
  <si>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</si>
  <si>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</si>
  <si>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</si>
  <si>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</si>
  <si>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</si>
  <si>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</si>
  <si>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</si>
  <si>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</si>
  <si>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</si>
  <si>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</si>
  <si>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</si>
  <si>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</si>
  <si>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</si>
  <si>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</si>
  <si>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</si>
  <si>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</si>
  <si>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</si>
  <si>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</si>
  <si>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</si>
  <si>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</si>
  <si>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</si>
  <si>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</si>
  <si>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</si>
  <si>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</si>
  <si>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</si>
  <si>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</si>
  <si>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</si>
  <si>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</si>
  <si>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</si>
  <si>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</si>
  <si>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</si>
  <si>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</si>
  <si>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</si>
  <si>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</si>
  <si>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</si>
  <si>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</si>
  <si>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</si>
  <si>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</si>
  <si>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</si>
  <si>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</si>
  <si>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</si>
  <si>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</si>
  <si>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</si>
  <si>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</si>
  <si>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</si>
  <si>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</si>
  <si>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</si>
  <si>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</si>
  <si>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</si>
  <si>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</si>
  <si>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</si>
  <si>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</si>
  <si>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</si>
  <si>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</si>
  <si>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</si>
  <si>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</si>
  <si>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</si>
  <si>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</si>
  <si>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</si>
  <si>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</si>
  <si>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</si>
  <si>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</si>
  <si>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</si>
  <si>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</si>
  <si>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</si>
  <si>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</si>
  <si>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</si>
  <si>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</si>
  <si>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</si>
  <si>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</si>
  <si>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</si>
  <si>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</si>
  <si>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</si>
  <si>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</si>
  <si>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</si>
  <si>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</si>
  <si>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</si>
  <si>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</si>
  <si>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</si>
  <si>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</si>
  <si>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</si>
  <si>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</si>
  <si>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</si>
  <si>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</si>
  <si>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</si>
  <si>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</si>
  <si>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</si>
  <si>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</si>
  <si>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</si>
  <si>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</si>
  <si>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</si>
  <si>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</si>
  <si>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</si>
  <si>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</si>
  <si>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</si>
  <si>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</si>
  <si>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</si>
  <si>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</si>
  <si>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</si>
  <si>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</si>
  <si>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</si>
  <si>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</si>
  <si>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</si>
  <si>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</si>
  <si>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</si>
  <si>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</si>
  <si>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</si>
  <si>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</si>
  <si>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</si>
  <si>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</si>
  <si>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</si>
  <si>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</si>
  <si>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</si>
  <si>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</si>
  <si>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</si>
  <si>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</si>
  <si>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</si>
  <si>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</si>
  <si>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</si>
  <si>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</si>
  <si>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</si>
  <si>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</si>
  <si>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</si>
  <si>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</si>
  <si>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</si>
  <si>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</si>
  <si>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</si>
  <si>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</si>
  <si>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</si>
  <si>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</si>
  <si>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</si>
  <si>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</si>
  <si>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</si>
  <si>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</si>
  <si>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</si>
  <si>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</si>
  <si>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</si>
  <si>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</si>
  <si>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</si>
  <si>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</si>
  <si>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</si>
  <si>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</si>
  <si>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</si>
  <si>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</si>
  <si>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</si>
  <si>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</si>
  <si>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</si>
  <si>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</si>
  <si>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</si>
  <si>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</si>
  <si>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</si>
  <si>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</si>
  <si>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</si>
  <si>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</si>
  <si>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</si>
  <si>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</si>
  <si>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</si>
  <si>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</si>
  <si>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</si>
  <si>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</si>
  <si>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</si>
  <si>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</si>
  <si>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</si>
  <si>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</si>
  <si>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</si>
  <si>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</si>
  <si>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</si>
  <si>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</si>
  <si>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</si>
  <si>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</si>
  <si>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</si>
  <si>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</si>
  <si>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</si>
  <si>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</si>
  <si>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</si>
  <si>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</si>
  <si>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</si>
  <si>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</si>
  <si>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</si>
  <si>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</si>
  <si>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</si>
  <si>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</si>
  <si>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</si>
  <si>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</si>
  <si>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</si>
  <si>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</si>
  <si>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</si>
  <si>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</si>
  <si>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</si>
  <si>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</si>
  <si>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</si>
  <si>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</si>
  <si>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</si>
  <si>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</si>
  <si>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</si>
  <si>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</si>
  <si>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</si>
  <si>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</si>
  <si>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</si>
  <si>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</si>
  <si>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</si>
  <si>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</si>
  <si>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</si>
  <si>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</si>
  <si>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</si>
  <si>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</si>
  <si>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</si>
  <si>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</si>
  <si>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</si>
  <si>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</si>
  <si>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</si>
  <si>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</si>
  <si>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</si>
  <si>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</si>
  <si>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</si>
  <si>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</si>
  <si>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</si>
  <si>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</si>
  <si>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</si>
  <si>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</si>
  <si>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</si>
  <si>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</si>
  <si>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</si>
  <si>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</si>
  <si>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</si>
  <si>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</si>
  <si>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</si>
  <si>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</si>
  <si>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</si>
  <si>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</si>
  <si>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</si>
  <si>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</si>
  <si>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</si>
  <si>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</si>
  <si>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</si>
  <si>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</si>
  <si>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</si>
  <si>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</si>
  <si>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</si>
  <si>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</si>
  <si>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</si>
  <si>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</si>
  <si>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</si>
  <si>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</si>
  <si>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</si>
  <si>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</si>
  <si>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</si>
  <si>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</si>
  <si>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</si>
  <si>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</si>
  <si>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</si>
  <si>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</si>
  <si>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</si>
  <si>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</si>
  <si>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</si>
  <si>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</si>
  <si>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</si>
  <si>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</si>
  <si>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</si>
  <si>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</si>
  <si>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</si>
  <si>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</si>
  <si>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</si>
  <si>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</si>
  <si>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</si>
  <si>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</si>
  <si>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</si>
  <si>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</si>
  <si>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</si>
  <si>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</si>
  <si>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</si>
  <si>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</si>
  <si>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</si>
  <si>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</si>
  <si>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</si>
  <si>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</si>
  <si>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</si>
  <si>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</si>
  <si>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</si>
  <si>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</si>
  <si>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</si>
  <si>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</si>
  <si>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</si>
  <si>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</si>
  <si>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</si>
  <si>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</si>
  <si>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</si>
  <si>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</si>
  <si>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</si>
  <si>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</si>
  <si>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</si>
  <si>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</si>
  <si>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</si>
  <si>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</si>
  <si>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</si>
  <si>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</si>
  <si>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</si>
  <si>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</si>
  <si>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</si>
  <si>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</si>
  <si>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</si>
  <si>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</si>
  <si>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</si>
  <si>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</si>
  <si>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</si>
  <si>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</si>
  <si>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</si>
  <si>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</si>
  <si>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</si>
  <si>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</si>
  <si>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</si>
  <si>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</si>
  <si>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</si>
  <si>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</si>
  <si>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</si>
  <si>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</si>
  <si>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</si>
  <si>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</si>
  <si>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</si>
  <si>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</si>
  <si>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</si>
  <si>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</si>
  <si>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</si>
  <si>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</si>
  <si>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</si>
  <si>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</si>
  <si>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</si>
  <si>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</si>
  <si>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</si>
  <si>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</si>
  <si>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</si>
  <si>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</si>
  <si>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</si>
  <si>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</si>
  <si>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</si>
  <si>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</si>
  <si>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</si>
  <si>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</si>
  <si>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</si>
  <si>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</si>
  <si>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</si>
  <si>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</si>
  <si>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</si>
  <si>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</si>
  <si>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</si>
  <si>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</si>
  <si>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</si>
  <si>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</si>
  <si>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</si>
  <si>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</si>
  <si>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</si>
  <si>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</si>
  <si>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</si>
  <si>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</si>
  <si>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</si>
  <si>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</si>
  <si>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</si>
  <si>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</si>
  <si>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</si>
  <si>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</si>
  <si>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</si>
  <si>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</si>
  <si>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</si>
  <si>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</si>
  <si>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</si>
  <si>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</si>
  <si>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</si>
  <si>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</si>
  <si>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</si>
  <si>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</si>
  <si>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</si>
  <si>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</si>
  <si>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</si>
  <si>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</si>
  <si>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</si>
  <si>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</si>
  <si>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</si>
  <si>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</si>
  <si>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</si>
  <si>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</si>
  <si>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</si>
  <si>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</si>
  <si>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</si>
  <si>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</si>
  <si>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</si>
  <si>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</si>
  <si>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</si>
  <si>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</si>
  <si>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</si>
  <si>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</si>
  <si>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</si>
  <si>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</si>
  <si>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</si>
  <si>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</si>
  <si>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</si>
  <si>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</si>
  <si>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</si>
  <si>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</si>
  <si>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</si>
  <si>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</si>
  <si>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</si>
  <si>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</si>
  <si>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</si>
  <si>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</si>
  <si>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</si>
  <si>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</si>
  <si>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</si>
  <si>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</si>
  <si>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</si>
  <si>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</si>
  <si>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</si>
  <si>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</si>
  <si>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</si>
  <si>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</si>
  <si>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</si>
  <si>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</si>
  <si>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</si>
  <si>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</si>
  <si>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</si>
  <si>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</si>
  <si>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</si>
  <si>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</si>
  <si>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</si>
  <si>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</si>
  <si>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</si>
  <si>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</si>
  <si>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</si>
  <si>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</si>
  <si>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</si>
  <si>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</si>
  <si>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</si>
  <si>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</si>
  <si>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</si>
  <si>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</si>
  <si>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</si>
  <si>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</si>
  <si>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</si>
  <si>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</si>
  <si>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</si>
  <si>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</si>
  <si>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</si>
  <si>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</si>
  <si>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</si>
  <si>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</si>
  <si>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</si>
  <si>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</si>
  <si>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</si>
  <si>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</si>
  <si>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</si>
  <si>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</si>
  <si>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</si>
  <si>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</si>
  <si>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</si>
  <si>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</si>
  <si>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</si>
  <si>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</si>
  <si>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</si>
  <si>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</si>
  <si>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</si>
  <si>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</si>
  <si>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</si>
  <si>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</si>
  <si>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</si>
  <si>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</si>
  <si>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</si>
  <si>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</si>
  <si>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</si>
  <si>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</si>
  <si>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</si>
  <si>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</si>
  <si>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</si>
  <si>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</si>
  <si>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</si>
  <si>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</si>
  <si>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</si>
  <si>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</si>
  <si>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</si>
  <si>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</si>
  <si>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</si>
  <si>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</si>
  <si>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</si>
  <si>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</si>
  <si>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</si>
  <si>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</si>
  <si>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</si>
  <si>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</si>
  <si>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</si>
  <si>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</si>
  <si>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</si>
  <si>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</si>
  <si>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</si>
  <si>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</si>
  <si>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</si>
  <si>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</si>
  <si>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</si>
  <si>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</si>
  <si>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</si>
  <si>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</si>
  <si>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</si>
  <si>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</si>
  <si>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</si>
  <si>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</si>
  <si>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</si>
  <si>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</si>
  <si>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</si>
  <si>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</si>
  <si>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</si>
  <si>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</si>
  <si>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</si>
  <si>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</si>
  <si>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</si>
  <si>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</si>
  <si>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</si>
  <si>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</si>
  <si>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</si>
  <si>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</si>
  <si>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</si>
  <si>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</si>
  <si>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</si>
  <si>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</si>
  <si>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</si>
  <si>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</si>
  <si>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</si>
  <si>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</si>
  <si>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</si>
  <si>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</si>
  <si>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</si>
  <si>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</si>
  <si>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</si>
  <si>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</si>
  <si>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</si>
  <si>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</si>
  <si>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</si>
  <si>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</si>
  <si>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</si>
  <si>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</si>
  <si>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</si>
  <si>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</si>
  <si>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</si>
  <si>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</si>
  <si>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</si>
  <si>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</si>
  <si>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</si>
  <si>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</si>
  <si>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</si>
  <si>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</si>
  <si>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</si>
  <si>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</si>
  <si>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</si>
  <si>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</si>
  <si>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</si>
  <si>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</si>
  <si>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</si>
  <si>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</si>
  <si>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</si>
  <si>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</si>
  <si>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</si>
  <si>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</si>
  <si>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</si>
  <si>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</si>
  <si>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</si>
  <si>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</si>
  <si>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</si>
  <si>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</si>
  <si>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</si>
  <si>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</si>
  <si>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</si>
  <si>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</si>
  <si>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</si>
  <si>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</si>
  <si>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</si>
  <si>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</si>
  <si>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</si>
  <si>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</si>
  <si>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</si>
  <si>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</si>
  <si>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</si>
  <si>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</si>
  <si>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</si>
  <si>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</si>
  <si>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</si>
  <si>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</si>
  <si>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</si>
  <si>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</si>
  <si>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</si>
  <si>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</si>
  <si>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</si>
  <si>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</si>
  <si>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</si>
  <si>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</si>
  <si>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</si>
  <si>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</si>
  <si>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</si>
  <si>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</si>
  <si>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</si>
  <si>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</si>
  <si>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</si>
  <si>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</si>
  <si>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</si>
  <si>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</si>
  <si>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</si>
  <si>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</si>
  <si>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</si>
  <si>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</si>
  <si>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</si>
  <si>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</si>
  <si>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</si>
  <si>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</si>
  <si>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</si>
  <si>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</si>
  <si>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</si>
  <si>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</si>
  <si>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</si>
  <si>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</si>
  <si>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</si>
  <si>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</si>
  <si>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</si>
  <si>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</si>
  <si>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</si>
  <si>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</si>
  <si>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</si>
  <si>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</si>
  <si>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</si>
  <si>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</si>
  <si>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</si>
  <si>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</si>
  <si>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</si>
  <si>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</si>
  <si>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</si>
  <si>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</si>
  <si>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</si>
  <si>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</si>
  <si>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</si>
  <si>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</si>
  <si>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</si>
  <si>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</si>
  <si>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</si>
  <si>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</si>
  <si>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</si>
  <si>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</si>
  <si>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</si>
  <si>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</si>
  <si>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</si>
  <si>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</si>
  <si>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</si>
  <si>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</si>
  <si>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</si>
  <si>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</si>
  <si>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</si>
  <si>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</si>
  <si>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</si>
  <si>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</si>
  <si>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</si>
  <si>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</si>
  <si>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</si>
  <si>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</si>
  <si>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</si>
  <si>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</si>
  <si>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</si>
  <si>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</si>
  <si>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</si>
  <si>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</si>
  <si>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</si>
  <si>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</si>
  <si>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</si>
  <si>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</si>
  <si>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</si>
  <si>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</si>
  <si>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</si>
  <si>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</si>
  <si>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</si>
  <si>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</si>
  <si>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</si>
  <si>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</si>
  <si>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</si>
  <si>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</si>
  <si>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</si>
  <si>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</si>
  <si>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</si>
  <si>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</si>
  <si>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</si>
  <si>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</si>
  <si>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</si>
  <si>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</si>
  <si>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</si>
  <si>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</si>
  <si>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</si>
  <si>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</si>
  <si>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</si>
  <si>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</si>
  <si>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</si>
  <si>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</si>
  <si>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</si>
  <si>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</si>
  <si>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</si>
  <si>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</si>
  <si>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</si>
  <si>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</si>
  <si>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</si>
  <si>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</si>
  <si>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</si>
  <si>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</si>
  <si>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</si>
  <si>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</si>
  <si>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</si>
  <si>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</si>
  <si>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</si>
  <si>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</si>
  <si>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</si>
  <si>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</si>
  <si>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</si>
  <si>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</si>
  <si>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</si>
  <si>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</si>
  <si>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</si>
  <si>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</si>
  <si>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</si>
  <si>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</si>
  <si>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</si>
  <si>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</si>
  <si>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</si>
  <si>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</si>
  <si>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</si>
  <si>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</si>
  <si>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</si>
  <si>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</si>
  <si>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</si>
  <si>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</si>
  <si>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</si>
  <si>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</si>
  <si>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</si>
  <si>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</si>
  <si>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</si>
  <si>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</si>
  <si>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</si>
  <si>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</si>
  <si>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</si>
  <si>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</si>
  <si>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</si>
  <si>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</si>
  <si>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</si>
  <si>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</si>
  <si>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</si>
  <si>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</si>
  <si>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</si>
  <si>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</si>
  <si>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</si>
  <si>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</si>
  <si>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</si>
  <si>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</si>
  <si>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</si>
  <si>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</si>
  <si>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</si>
  <si>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</si>
  <si>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</si>
  <si>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</si>
  <si>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</si>
  <si>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</si>
  <si>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</si>
  <si>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</si>
  <si>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</si>
  <si>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</si>
  <si>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</si>
  <si>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</si>
  <si>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</si>
  <si>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</si>
  <si>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</si>
  <si>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</si>
  <si>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</si>
  <si>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</si>
  <si>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</si>
  <si>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</si>
  <si>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</si>
  <si>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</si>
  <si>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</si>
  <si>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</si>
  <si>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</si>
  <si>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</si>
  <si>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</si>
  <si>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</si>
  <si>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</si>
  <si>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</si>
  <si>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</si>
  <si>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</si>
  <si>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</si>
  <si>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</si>
  <si>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</si>
  <si>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</si>
  <si>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</si>
  <si>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</si>
  <si>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</si>
  <si>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</si>
  <si>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</si>
  <si>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</si>
  <si>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</si>
  <si>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</si>
  <si>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</si>
  <si>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</si>
  <si>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</si>
  <si>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</si>
  <si>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</si>
  <si>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</si>
  <si>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</si>
  <si>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</si>
  <si>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</si>
  <si>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</si>
  <si>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</si>
  <si>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</si>
  <si>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</si>
  <si>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</si>
  <si>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</si>
  <si>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</si>
  <si>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</si>
  <si>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</si>
  <si>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</si>
  <si>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</si>
  <si>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</si>
  <si>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</si>
  <si>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</si>
  <si>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</si>
  <si>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</si>
  <si>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</si>
  <si>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</si>
  <si>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</si>
  <si>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</si>
  <si>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</si>
  <si>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</si>
  <si>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</si>
  <si>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</si>
  <si>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</si>
  <si>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</si>
  <si>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</si>
  <si>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</si>
  <si>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</si>
  <si>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</si>
  <si>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</si>
  <si>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</si>
  <si>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</si>
  <si>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</si>
  <si>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</si>
  <si>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</si>
  <si>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</si>
  <si>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</si>
  <si>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</si>
  <si>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</si>
  <si>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</si>
  <si>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</si>
  <si>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</si>
  <si>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</si>
  <si>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</si>
  <si>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</si>
  <si>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</si>
  <si>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</si>
  <si>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</si>
  <si>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</si>
  <si>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</si>
  <si>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</si>
  <si>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</si>
  <si>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</si>
  <si>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</si>
  <si>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</si>
  <si>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</si>
  <si>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</si>
  <si>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</si>
  <si>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</si>
  <si>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</si>
  <si>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</si>
  <si>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</si>
  <si>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</si>
  <si>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</si>
  <si>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</si>
  <si>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</si>
  <si>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</si>
  <si>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</si>
  <si>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</si>
  <si>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</si>
  <si>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</si>
  <si>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</si>
  <si>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</si>
  <si>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</si>
  <si>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</si>
  <si>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</si>
  <si>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</si>
  <si>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</si>
  <si>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</si>
  <si>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</si>
  <si>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</si>
  <si>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</si>
  <si>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</si>
  <si>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</si>
  <si>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</si>
  <si>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</si>
  <si>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</si>
  <si>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</si>
  <si>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</si>
  <si>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</si>
  <si>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</si>
  <si>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</si>
  <si>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</si>
  <si>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</si>
  <si>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</si>
  <si>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</si>
  <si>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</si>
  <si>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</si>
  <si>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</si>
  <si>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</si>
  <si>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</si>
  <si>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</si>
  <si>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</si>
  <si>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</si>
  <si>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</si>
  <si>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</si>
  <si>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</si>
  <si>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</si>
  <si>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</si>
  <si>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</si>
  <si>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</si>
  <si>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</si>
  <si>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</si>
  <si>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</si>
  <si>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</si>
  <si>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</si>
  <si>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</si>
  <si>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</si>
  <si>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</si>
  <si>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</si>
  <si>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</si>
  <si>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</si>
  <si>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</si>
  <si>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</si>
  <si>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</si>
  <si>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</si>
  <si>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</si>
  <si>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</si>
  <si>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</si>
  <si>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</si>
  <si>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</si>
  <si>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</si>
  <si>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</si>
  <si>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</si>
  <si>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</si>
  <si>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</si>
  <si>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</si>
  <si>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</si>
  <si>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</si>
  <si>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</si>
  <si>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</si>
  <si>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</si>
  <si>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</si>
  <si>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</si>
  <si>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</si>
  <si>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</si>
  <si>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</si>
  <si>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</si>
  <si>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</si>
  <si>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</si>
  <si>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</si>
  <si>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</si>
  <si>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</si>
  <si>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</si>
  <si>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</si>
  <si>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</si>
  <si>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</si>
  <si>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</si>
  <si>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</si>
  <si>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</si>
  <si>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</si>
  <si>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</si>
  <si>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</si>
  <si>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</si>
  <si>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</si>
  <si>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</si>
  <si>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</si>
  <si>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</si>
  <si>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</si>
  <si>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</si>
  <si>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</si>
  <si>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</si>
  <si>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</si>
  <si>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</si>
  <si>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</si>
  <si>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</si>
  <si>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</si>
  <si>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</si>
  <si>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</si>
  <si>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</si>
  <si>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</si>
  <si>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</si>
  <si>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</si>
  <si>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</si>
  <si>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</si>
  <si>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</si>
  <si>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</si>
  <si>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</si>
  <si>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</si>
  <si>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</si>
  <si>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</si>
  <si>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</si>
  <si>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</si>
  <si>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</si>
  <si>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</si>
  <si>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</si>
  <si>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</si>
  <si>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</si>
  <si>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</si>
  <si>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</si>
  <si>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</si>
  <si>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</si>
  <si>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</si>
  <si>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</si>
  <si>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</si>
  <si>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</si>
  <si>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</si>
  <si>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</si>
  <si>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</si>
  <si>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</si>
  <si>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</si>
  <si>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</si>
  <si>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</si>
  <si>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</si>
  <si>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</si>
  <si>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</si>
  <si>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</si>
  <si>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</si>
  <si>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</si>
  <si>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</si>
  <si>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</si>
  <si>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</si>
  <si>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</si>
  <si>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</si>
  <si>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</si>
  <si>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</si>
  <si>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</si>
  <si>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</si>
  <si>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</si>
  <si>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</si>
  <si>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</si>
  <si>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</si>
  <si>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</si>
  <si>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</si>
  <si>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</si>
  <si>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</si>
  <si>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</si>
  <si>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</si>
  <si>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</si>
  <si>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</si>
  <si>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</si>
  <si>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</si>
  <si>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</si>
  <si>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</si>
  <si>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</si>
  <si>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</si>
  <si>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</si>
  <si>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</si>
  <si>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</si>
  <si>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</si>
  <si>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</si>
  <si>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</si>
  <si>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</si>
  <si>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</si>
  <si>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</si>
  <si>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</si>
  <si>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</si>
  <si>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</si>
  <si>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</si>
  <si>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</si>
  <si>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</si>
  <si>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</si>
  <si>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</si>
  <si>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</si>
  <si>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</si>
  <si>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</si>
  <si>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</si>
  <si>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</si>
  <si>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</si>
  <si>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</si>
  <si>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</si>
  <si>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</si>
  <si>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</si>
  <si>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</si>
  <si>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</si>
  <si>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</si>
  <si>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</si>
  <si>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</si>
  <si>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</si>
  <si>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</si>
  <si>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</si>
  <si>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</si>
  <si>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</si>
  <si>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</si>
  <si>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</si>
  <si>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</si>
  <si>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</si>
  <si>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</si>
  <si>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</si>
  <si>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</si>
  <si>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</si>
  <si>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</si>
  <si>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</si>
  <si>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</si>
  <si>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</si>
  <si>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</si>
  <si>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</si>
  <si>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</si>
  <si>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</si>
  <si>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</si>
  <si>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</si>
  <si>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</si>
  <si>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</si>
  <si>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</si>
  <si>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</si>
  <si>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</si>
  <si>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</si>
  <si>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</si>
  <si>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</si>
  <si>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</si>
  <si>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</si>
  <si>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</si>
  <si>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</si>
  <si>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</si>
  <si>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</si>
  <si>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</si>
  <si>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</si>
  <si>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</si>
  <si>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</si>
  <si>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</si>
  <si>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</si>
  <si>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</si>
  <si>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</si>
  <si>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</si>
  <si>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</si>
  <si>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</si>
  <si>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</si>
  <si>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</si>
  <si>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</si>
  <si>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</si>
  <si>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</si>
  <si>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</si>
  <si>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</si>
  <si>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</si>
  <si>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</si>
  <si>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</si>
  <si>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</si>
  <si>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</si>
  <si>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</si>
  <si>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</si>
  <si>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</si>
  <si>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</si>
  <si>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</si>
  <si>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</si>
  <si>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</si>
  <si>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</si>
  <si>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</si>
  <si>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</si>
  <si>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</si>
  <si>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</si>
  <si>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</si>
  <si>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</si>
  <si>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</si>
  <si>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</si>
  <si>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</si>
  <si>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</si>
  <si>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</si>
  <si>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</si>
  <si>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</si>
  <si>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</si>
  <si>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</si>
  <si>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</si>
  <si>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</si>
  <si>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</si>
  <si>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</si>
  <si>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</si>
  <si>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</si>
  <si>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</si>
  <si>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</si>
  <si>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</si>
  <si>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</si>
  <si>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</si>
  <si>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</si>
  <si>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</si>
  <si>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</si>
  <si>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</si>
  <si>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</si>
  <si>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</si>
  <si>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</si>
  <si>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</si>
  <si>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</si>
  <si>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</si>
  <si>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</si>
  <si>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</si>
  <si>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</si>
  <si>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</si>
  <si>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</si>
  <si>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</si>
  <si>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</si>
  <si>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</si>
  <si>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</si>
  <si>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</si>
  <si>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</si>
  <si>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</si>
  <si>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</si>
  <si>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</si>
  <si>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</si>
  <si>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</si>
  <si>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</si>
  <si>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</si>
  <si>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</si>
  <si>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</si>
  <si>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</si>
  <si>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</si>
  <si>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</si>
  <si>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</si>
  <si>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</si>
  <si>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</si>
  <si>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</si>
  <si>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</si>
  <si>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</si>
  <si>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</si>
  <si>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</si>
  <si>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</si>
  <si>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</si>
  <si>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</si>
  <si>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</si>
  <si>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</si>
  <si>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</si>
  <si>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</si>
  <si>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</si>
  <si>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</si>
  <si>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</si>
  <si>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</si>
  <si>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</si>
  <si>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</si>
  <si>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</si>
  <si>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</si>
  <si>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</si>
  <si>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</si>
  <si>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</si>
  <si>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</si>
  <si>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</si>
  <si>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</si>
  <si>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</si>
  <si>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</si>
  <si>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</si>
  <si>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</si>
  <si>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</si>
  <si>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</si>
  <si>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</si>
  <si>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</si>
  <si>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</si>
  <si>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</si>
  <si>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</si>
  <si>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</si>
  <si>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</si>
  <si>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</si>
  <si>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</si>
  <si>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</si>
  <si>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</si>
  <si>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</si>
  <si>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</si>
  <si>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</si>
  <si>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</si>
  <si>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</si>
  <si>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</si>
  <si>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</si>
  <si>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</si>
  <si>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</si>
  <si>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</si>
  <si>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</si>
  <si>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</si>
  <si>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</si>
  <si>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</si>
  <si>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</si>
  <si>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</si>
  <si>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</si>
  <si>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</si>
  <si>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</si>
  <si>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</si>
  <si>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</si>
  <si>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</si>
  <si>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</si>
  <si>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</si>
  <si>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</si>
  <si>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</si>
  <si>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</si>
  <si>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</si>
  <si>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</si>
  <si>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</si>
  <si>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</si>
  <si>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</si>
  <si>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</si>
  <si>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</si>
  <si>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</si>
  <si>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</si>
  <si>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</si>
  <si>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</si>
  <si>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</si>
  <si>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</si>
  <si>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</si>
  <si>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</si>
  <si>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</si>
  <si>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</si>
  <si>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</si>
  <si>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</si>
  <si>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</si>
  <si>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</si>
  <si>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</si>
  <si>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</si>
  <si>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</si>
  <si>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</si>
  <si>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</si>
  <si>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</si>
  <si>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</si>
  <si>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</si>
  <si>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</si>
  <si>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</si>
  <si>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</si>
  <si>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</si>
  <si>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</si>
  <si>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</si>
  <si>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</si>
  <si>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</si>
  <si>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</si>
  <si>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</si>
  <si>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</si>
  <si>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</si>
  <si>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</si>
  <si>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</si>
  <si>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</si>
  <si>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</si>
  <si>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</si>
  <si>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</si>
  <si>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</si>
  <si>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</si>
  <si>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</si>
  <si>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</si>
  <si>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</si>
  <si>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</si>
  <si>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</si>
  <si>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</si>
  <si>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</si>
  <si>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</si>
  <si>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</si>
  <si>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</si>
  <si>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</si>
  <si>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</si>
  <si>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</si>
  <si>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</si>
  <si>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</si>
  <si>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</si>
  <si>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</si>
  <si>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</si>
  <si>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</si>
  <si>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</si>
  <si>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</si>
  <si>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</si>
  <si>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</si>
  <si>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</si>
  <si>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</si>
  <si>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</si>
  <si>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</si>
  <si>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</si>
  <si>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</si>
  <si>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</si>
  <si>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</si>
  <si>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</si>
  <si>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</si>
  <si>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</si>
  <si>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</si>
  <si>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</si>
  <si>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</si>
  <si>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</si>
  <si>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</si>
  <si>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</si>
  <si>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</si>
  <si>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</si>
  <si>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</si>
  <si>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</si>
  <si>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</si>
  <si>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</si>
  <si>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</si>
  <si>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</si>
  <si>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</si>
  <si>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</si>
  <si>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</si>
  <si>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</si>
  <si>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</si>
  <si>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</si>
  <si>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</si>
  <si>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</si>
  <si>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</si>
  <si>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</si>
  <si>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</si>
  <si>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</si>
  <si>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</si>
  <si>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</si>
  <si>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</si>
  <si>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</si>
  <si>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</si>
  <si>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</si>
  <si>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</si>
  <si>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</si>
  <si>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</si>
  <si>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</si>
  <si>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</si>
  <si>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</si>
  <si>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</si>
  <si>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</si>
  <si>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</si>
  <si>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</si>
  <si>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</si>
  <si>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</si>
  <si>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</si>
  <si>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</si>
  <si>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</si>
  <si>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</si>
  <si>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</si>
  <si>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</si>
  <si>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</si>
  <si>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</si>
  <si>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</si>
  <si>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</si>
  <si>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</si>
  <si>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</si>
  <si>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</si>
  <si>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</si>
  <si>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</si>
  <si>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</si>
  <si>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</si>
  <si>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</si>
  <si>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</si>
  <si>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</si>
  <si>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</si>
  <si>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</si>
  <si>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</si>
  <si>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</si>
  <si>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</si>
  <si>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</si>
  <si>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</si>
  <si>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</si>
  <si>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</si>
  <si>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</si>
  <si>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</si>
  <si>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</si>
  <si>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</si>
  <si>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</si>
  <si>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</si>
  <si>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</si>
  <si>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</si>
  <si>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</si>
  <si>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</si>
  <si>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</si>
  <si>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</si>
  <si>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</si>
  <si>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</si>
  <si>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</si>
  <si>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</si>
  <si>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</si>
  <si>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</si>
  <si>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</si>
  <si>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</si>
  <si>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</si>
  <si>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</si>
  <si>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</si>
  <si>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</si>
  <si>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</si>
  <si>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</si>
  <si>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</si>
  <si>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</si>
  <si>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</si>
  <si>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</si>
  <si>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</si>
  <si>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</si>
  <si>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</si>
  <si>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</si>
  <si>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</si>
  <si>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</si>
  <si>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</si>
  <si>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</si>
  <si>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</si>
  <si>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</si>
  <si>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</si>
  <si>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</si>
  <si>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</si>
  <si>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</si>
  <si>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</si>
  <si>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</si>
  <si>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</si>
  <si>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</si>
  <si>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</si>
  <si>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</si>
  <si>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</si>
  <si>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</si>
  <si>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</si>
  <si>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</si>
  <si>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</si>
  <si>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</si>
  <si>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</si>
  <si>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</si>
  <si>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</si>
  <si>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</si>
  <si>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</si>
  <si>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</si>
  <si>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</si>
  <si>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</si>
  <si>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</si>
  <si>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</si>
  <si>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</si>
  <si>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</si>
  <si>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</si>
  <si>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</si>
  <si>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</si>
  <si>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</si>
  <si>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</si>
  <si>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</si>
  <si>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</si>
  <si>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</si>
  <si>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</si>
  <si>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</si>
  <si>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</si>
  <si>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</si>
  <si>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</si>
  <si>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</si>
  <si>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</si>
  <si>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</si>
  <si>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</si>
  <si>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</si>
  <si>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</si>
  <si>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</si>
  <si>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</si>
  <si>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</si>
  <si>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</si>
  <si>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</si>
  <si>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</si>
  <si>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</si>
  <si>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</si>
  <si>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</si>
  <si>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</si>
  <si>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</si>
  <si>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</si>
  <si>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</si>
  <si>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</si>
  <si>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</si>
  <si>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</si>
  <si>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</si>
  <si>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</si>
  <si>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</si>
  <si>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</si>
  <si>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</si>
  <si>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</si>
  <si>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</si>
  <si>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</si>
  <si>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</si>
  <si>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</si>
  <si>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</si>
  <si>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</si>
  <si>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</si>
  <si>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</si>
  <si>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</si>
  <si>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2021-47-10001254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</si>
  <si>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</si>
  <si>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</si>
  <si>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144</t>
  </si>
  <si>
    <t>122</t>
  </si>
  <si>
    <t>183</t>
  </si>
  <si>
    <t>302</t>
  </si>
  <si>
    <t>365</t>
  </si>
  <si>
    <t>368</t>
  </si>
  <si>
    <t>311</t>
  </si>
  <si>
    <t>376</t>
  </si>
  <si>
    <t>138</t>
  </si>
  <si>
    <t>205</t>
  </si>
  <si>
    <t>201</t>
  </si>
  <si>
    <t>310</t>
  </si>
  <si>
    <t>239</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</si>
  <si>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</si>
  <si>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asuma con su personal y bajo su exclusiva responsabilidad dicha atencion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</si>
  <si>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</si>
  <si>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</si>
  <si>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</si>
  <si>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</si>
  <si>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</si>
  <si>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y fami.</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</si>
  <si>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</si>
  <si>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</si>
  <si>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Prestar los servicios de hogares comunitarios
de bienestar familiar –fami, de conformidad
con las directrices, lineamientos y parámetros
establecidos por el icbf, en armonía con la
política de estado para el desarrollo integral a
la primera infancia de cero a siempre.</t>
  </si>
  <si>
    <t>Prestar los servicios de Hogares Comunitarios
de Bienestar Familiar – Fami, de conformidad
con las directrices, lineamientos y parámetros
establecidos por el icbf, en armonía con la
política de estado para el desarrollo integral a
la primera infancia de cero a siempre.</t>
  </si>
  <si>
    <t>131</t>
  </si>
  <si>
    <t>140</t>
  </si>
  <si>
    <t>297</t>
  </si>
  <si>
    <t>Brindar educación inicial en el marco de la atención integral a niñas y niños en 810 cupos, en los servicios Centro de Desarrollo Infantil -CDI- y Hogares Infantiles-Institucion Integral-H.I- , a partir de la fecha definida por el ICBF, en las UDS correspondientes al Centro Zonal El Banco, de la Regional Magdalena, garantizando 210 días de atención por año calendario o proporcional por fracción de año contratado.</t>
  </si>
  <si>
    <t>Brindar educación inicial en el marco de la atención integral a niñas y niños en 450 cupos, en los servicios Hogar Infantil, a partir de la fecha definida por el ICBF, en las UDS correspondientes al Centro Zonal Santa Marta, de la Regional Magdalena, garantizando 210 días de atención por año calendario o proporcional por fracción de año contratado.</t>
  </si>
  <si>
    <t>Brindar educación inicial en el marco de la atención integral a niñas y niños y (mujeres gestantes, cuando aplique) en 1950 cupos, en los servicios Hogares Comunitarios de Bienestar- Modalidad Comunitaria, a partir del cumplimiento de los requisitos de perfeccionamiento y ejecución del contrato, en las UDS correspondientes al Centro Zonal EL BANCO, de la Regional MAGDALENA, garantizando 200 días de atención por año calendario o proporcional por fracción de año contratado para los servicios y 10.5 meses o proporcional por fracción de año contratado para el servicio de HCB FAMILIA MUJER E INFANCIA –FAMI</t>
  </si>
  <si>
    <t>Sandra Patricia Ospino Zambrano</t>
  </si>
  <si>
    <t>Calle 14 No 5-81 Oficina 307</t>
  </si>
  <si>
    <t>fundaeveni@hotmail.com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</si>
</sst>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70" zoomScaleNormal="70" zoomScaleSheetLayoutView="40" zoomScalePageLayoutView="40" workbookViewId="0">
      <selection activeCell="G21" sqref="G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88" t="s">
        <v>2653</v>
      </c>
      <c r="D2" s="189"/>
      <c r="E2" s="189"/>
      <c r="F2" s="189"/>
      <c r="G2" s="189"/>
      <c r="H2" s="189"/>
      <c r="I2" s="189"/>
      <c r="J2" s="189"/>
      <c r="K2" s="189"/>
      <c r="L2" s="164" t="s">
        <v>2640</v>
      </c>
      <c r="M2" s="164"/>
      <c r="N2" s="172" t="s">
        <v>2641</v>
      </c>
      <c r="O2" s="173"/>
    </row>
    <row r="3" spans="1:20" ht="33" customHeight="1" x14ac:dyDescent="0.25">
      <c r="A3" s="9"/>
      <c r="B3" s="8"/>
      <c r="C3" s="190"/>
      <c r="D3" s="191"/>
      <c r="E3" s="191"/>
      <c r="F3" s="191"/>
      <c r="G3" s="191"/>
      <c r="H3" s="191"/>
      <c r="I3" s="191"/>
      <c r="J3" s="191"/>
      <c r="K3" s="191"/>
      <c r="L3" s="174" t="s">
        <v>1</v>
      </c>
      <c r="M3" s="174"/>
      <c r="N3" s="174" t="s">
        <v>2642</v>
      </c>
      <c r="O3" s="176"/>
    </row>
    <row r="4" spans="1:20" ht="24.75" customHeight="1" thickBot="1" x14ac:dyDescent="0.3">
      <c r="A4" s="10"/>
      <c r="B4" s="12"/>
      <c r="C4" s="192"/>
      <c r="D4" s="193"/>
      <c r="E4" s="193"/>
      <c r="F4" s="193"/>
      <c r="G4" s="193"/>
      <c r="H4" s="193"/>
      <c r="I4" s="193"/>
      <c r="J4" s="193"/>
      <c r="K4" s="193"/>
      <c r="L4" s="177" t="s">
        <v>0</v>
      </c>
      <c r="M4" s="177"/>
      <c r="N4" s="177"/>
      <c r="O4" s="17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5" t="s">
        <v>2638</v>
      </c>
      <c r="B6" s="166"/>
      <c r="C6" s="166"/>
      <c r="D6" s="166"/>
      <c r="E6" s="166"/>
      <c r="F6" s="166"/>
      <c r="G6" s="166"/>
      <c r="H6" s="166"/>
      <c r="I6" s="166"/>
      <c r="J6" s="166"/>
      <c r="K6" s="166"/>
      <c r="L6" s="166"/>
      <c r="M6" s="166"/>
      <c r="N6" s="166"/>
      <c r="O6" s="16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168" t="str">
        <f>HYPERLINK("#MI_Oferente_Singular!A114","CAPACIDAD RESIDUAL")</f>
        <v>CAPACIDAD RESIDUAL</v>
      </c>
      <c r="F8" s="169"/>
      <c r="G8" s="170"/>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168" t="str">
        <f>HYPERLINK("#MI_Oferente_Singular!A162","TALENTO HUMANO")</f>
        <v>TALENTO HUMANO</v>
      </c>
      <c r="F9" s="169"/>
      <c r="G9" s="170"/>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168" t="str">
        <f>HYPERLINK("#MI_Oferente_Singular!F162","INFRAESTRUCTURA")</f>
        <v>INFRAESTRUCTURA</v>
      </c>
      <c r="F10" s="169"/>
      <c r="G10" s="170"/>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236" t="s">
        <v>2676</v>
      </c>
      <c r="D15" s="35"/>
      <c r="E15" s="35"/>
      <c r="F15" s="5"/>
      <c r="G15" s="32" t="s">
        <v>1168</v>
      </c>
      <c r="H15" s="238" t="s">
        <v>711</v>
      </c>
      <c r="I15" s="32" t="s">
        <v>2624</v>
      </c>
      <c r="J15" s="107" t="s">
        <v>2626</v>
      </c>
      <c r="L15" s="194" t="s">
        <v>8</v>
      </c>
      <c r="M15" s="194"/>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5" t="s">
        <v>21</v>
      </c>
      <c r="B17" s="166"/>
      <c r="C17" s="166"/>
      <c r="D17" s="166"/>
      <c r="E17" s="166"/>
      <c r="F17" s="166"/>
      <c r="G17" s="166"/>
      <c r="H17" s="165" t="s">
        <v>12</v>
      </c>
      <c r="I17" s="166"/>
      <c r="J17" s="166"/>
      <c r="K17" s="166"/>
      <c r="L17" s="166"/>
      <c r="M17" s="166"/>
      <c r="N17" s="166"/>
      <c r="O17" s="16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1" t="s">
        <v>2639</v>
      </c>
      <c r="I19" s="128" t="s">
        <v>11</v>
      </c>
      <c r="J19" s="129" t="s">
        <v>10</v>
      </c>
      <c r="K19" s="129" t="s">
        <v>2609</v>
      </c>
      <c r="L19" s="129" t="s">
        <v>1161</v>
      </c>
      <c r="M19" s="129" t="s">
        <v>1162</v>
      </c>
      <c r="N19" s="130" t="s">
        <v>2610</v>
      </c>
      <c r="O19" s="125"/>
      <c r="Q19" s="51"/>
      <c r="R19" s="51"/>
    </row>
    <row r="20" spans="1:23" ht="30" customHeight="1" x14ac:dyDescent="0.25">
      <c r="A20" s="9"/>
      <c r="B20" s="237">
        <v>819006346</v>
      </c>
      <c r="C20" s="5"/>
      <c r="D20" s="73"/>
      <c r="E20" s="5"/>
      <c r="F20" s="5"/>
      <c r="G20" s="5"/>
      <c r="H20" s="171"/>
      <c r="I20" s="112" t="s">
        <v>711</v>
      </c>
      <c r="J20" s="112" t="s">
        <v>724</v>
      </c>
      <c r="K20" s="239">
        <v>2252730060</v>
      </c>
      <c r="L20" s="240">
        <v>44197</v>
      </c>
      <c r="M20" s="240">
        <v>44561</v>
      </c>
      <c r="N20" s="123">
        <f>+(M20-L20)/30</f>
        <v>12.133333333333333</v>
      </c>
      <c r="O20" s="126"/>
      <c r="U20" s="122"/>
      <c r="V20" s="104">
        <f ca="1">NOW()</f>
        <v>44193.641570138891</v>
      </c>
      <c r="W20" s="104">
        <f ca="1">NOW()</f>
        <v>44193.641570138891</v>
      </c>
    </row>
    <row r="21" spans="1:23" ht="30" customHeight="1" outlineLevel="1" x14ac:dyDescent="0.25">
      <c r="A21" s="9"/>
      <c r="B21" s="71"/>
      <c r="C21" s="5"/>
      <c r="D21" s="5"/>
      <c r="E21" s="5"/>
      <c r="F21" s="5"/>
      <c r="G21" s="5"/>
      <c r="H21" s="70"/>
      <c r="I21" s="112"/>
      <c r="J21" s="112"/>
      <c r="K21" s="239"/>
      <c r="L21" s="240"/>
      <c r="M21" s="240"/>
      <c r="N21" s="123">
        <f t="shared" ref="N21:N35" si="0">+(M21-L21)/30</f>
        <v>0</v>
      </c>
      <c r="O21" s="127"/>
    </row>
    <row r="22" spans="1:23" ht="30" customHeight="1" outlineLevel="1" x14ac:dyDescent="0.25">
      <c r="A22" s="9"/>
      <c r="B22" s="71"/>
      <c r="C22" s="5"/>
      <c r="D22" s="5"/>
      <c r="E22" s="5"/>
      <c r="F22" s="5"/>
      <c r="G22" s="5"/>
      <c r="H22" s="70"/>
      <c r="I22" s="135"/>
      <c r="J22" s="136"/>
      <c r="K22" s="137"/>
      <c r="L22" s="138"/>
      <c r="M22" s="138"/>
      <c r="N22" s="124">
        <f t="shared" ref="N22:N33" si="1">+(M22-L22)/30</f>
        <v>0</v>
      </c>
      <c r="O22" s="127"/>
    </row>
    <row r="23" spans="1:23" ht="30" customHeight="1" outlineLevel="1" x14ac:dyDescent="0.25">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25">
      <c r="A24" s="9"/>
      <c r="B24" s="101"/>
      <c r="C24" s="21"/>
      <c r="D24" s="21"/>
      <c r="E24" s="21"/>
      <c r="F24" s="5"/>
      <c r="G24" s="5"/>
      <c r="H24" s="70"/>
      <c r="I24" s="135"/>
      <c r="J24" s="136"/>
      <c r="K24" s="137"/>
      <c r="L24" s="138"/>
      <c r="M24" s="138"/>
      <c r="N24" s="124">
        <f t="shared" si="1"/>
        <v>0</v>
      </c>
      <c r="O24" s="127"/>
    </row>
    <row r="25" spans="1:23" ht="30" customHeight="1" outlineLevel="1" x14ac:dyDescent="0.25">
      <c r="A25" s="9"/>
      <c r="B25" s="101"/>
      <c r="C25" s="21"/>
      <c r="D25" s="21"/>
      <c r="E25" s="21"/>
      <c r="F25" s="5"/>
      <c r="G25" s="5"/>
      <c r="H25" s="70"/>
      <c r="I25" s="135"/>
      <c r="J25" s="136"/>
      <c r="K25" s="137"/>
      <c r="L25" s="138"/>
      <c r="M25" s="138"/>
      <c r="N25" s="124">
        <f t="shared" si="1"/>
        <v>0</v>
      </c>
      <c r="O25" s="127"/>
    </row>
    <row r="26" spans="1:23" ht="30" customHeight="1" outlineLevel="1" x14ac:dyDescent="0.25">
      <c r="A26" s="9"/>
      <c r="B26" s="101"/>
      <c r="C26" s="21"/>
      <c r="D26" s="21"/>
      <c r="E26" s="21"/>
      <c r="F26" s="5"/>
      <c r="G26" s="5"/>
      <c r="H26" s="70"/>
      <c r="I26" s="135"/>
      <c r="J26" s="136"/>
      <c r="K26" s="137"/>
      <c r="L26" s="138"/>
      <c r="M26" s="138"/>
      <c r="N26" s="124">
        <f t="shared" si="1"/>
        <v>0</v>
      </c>
      <c r="O26" s="127"/>
    </row>
    <row r="27" spans="1:23" ht="30" customHeight="1" outlineLevel="1" x14ac:dyDescent="0.25">
      <c r="A27" s="9"/>
      <c r="B27" s="101"/>
      <c r="C27" s="21"/>
      <c r="D27" s="21"/>
      <c r="E27" s="21"/>
      <c r="F27" s="5"/>
      <c r="G27" s="5"/>
      <c r="H27" s="70"/>
      <c r="I27" s="135"/>
      <c r="J27" s="136"/>
      <c r="K27" s="137"/>
      <c r="L27" s="138"/>
      <c r="M27" s="138"/>
      <c r="N27" s="124">
        <f t="shared" si="1"/>
        <v>0</v>
      </c>
      <c r="O27" s="127"/>
    </row>
    <row r="28" spans="1:23" ht="30" customHeight="1" outlineLevel="1" x14ac:dyDescent="0.25">
      <c r="A28" s="9"/>
      <c r="B28" s="101"/>
      <c r="C28" s="21"/>
      <c r="D28" s="21"/>
      <c r="E28" s="21"/>
      <c r="F28" s="5"/>
      <c r="G28" s="5"/>
      <c r="H28" s="70"/>
      <c r="I28" s="135"/>
      <c r="J28" s="136"/>
      <c r="K28" s="137"/>
      <c r="L28" s="138"/>
      <c r="M28" s="138"/>
      <c r="N28" s="124">
        <f t="shared" si="1"/>
        <v>0</v>
      </c>
      <c r="O28" s="127"/>
    </row>
    <row r="29" spans="1:23" ht="30" customHeight="1" outlineLevel="1" x14ac:dyDescent="0.25">
      <c r="A29" s="9"/>
      <c r="B29" s="71"/>
      <c r="C29" s="5"/>
      <c r="D29" s="5"/>
      <c r="E29" s="5"/>
      <c r="F29" s="5"/>
      <c r="G29" s="5"/>
      <c r="H29" s="70"/>
      <c r="I29" s="135"/>
      <c r="J29" s="136"/>
      <c r="K29" s="137"/>
      <c r="L29" s="138"/>
      <c r="M29" s="138"/>
      <c r="N29" s="124">
        <f t="shared" si="1"/>
        <v>0</v>
      </c>
      <c r="O29" s="127"/>
    </row>
    <row r="30" spans="1:23" ht="30" customHeight="1" outlineLevel="1" x14ac:dyDescent="0.25">
      <c r="A30" s="9"/>
      <c r="B30" s="71"/>
      <c r="C30" s="5"/>
      <c r="D30" s="5"/>
      <c r="E30" s="5"/>
      <c r="F30" s="5"/>
      <c r="G30" s="5"/>
      <c r="H30" s="70"/>
      <c r="I30" s="135"/>
      <c r="J30" s="136"/>
      <c r="K30" s="137"/>
      <c r="L30" s="138"/>
      <c r="M30" s="138"/>
      <c r="N30" s="124">
        <f t="shared" si="1"/>
        <v>0</v>
      </c>
      <c r="O30" s="127"/>
    </row>
    <row r="31" spans="1:23" ht="30" customHeight="1" outlineLevel="1" x14ac:dyDescent="0.25">
      <c r="A31" s="9"/>
      <c r="B31" s="71"/>
      <c r="C31" s="5"/>
      <c r="D31" s="5"/>
      <c r="E31" s="5"/>
      <c r="F31" s="5"/>
      <c r="G31" s="5"/>
      <c r="H31" s="70"/>
      <c r="I31" s="135"/>
      <c r="J31" s="136"/>
      <c r="K31" s="137"/>
      <c r="L31" s="138"/>
      <c r="M31" s="138"/>
      <c r="N31" s="124">
        <f t="shared" si="1"/>
        <v>0</v>
      </c>
      <c r="O31" s="127"/>
    </row>
    <row r="32" spans="1:23" ht="30" customHeight="1" outlineLevel="1" x14ac:dyDescent="0.25">
      <c r="A32" s="9"/>
      <c r="B32" s="71"/>
      <c r="C32" s="5"/>
      <c r="D32" s="5"/>
      <c r="E32" s="5"/>
      <c r="F32" s="5"/>
      <c r="G32" s="5"/>
      <c r="H32" s="70"/>
      <c r="I32" s="135"/>
      <c r="J32" s="136"/>
      <c r="K32" s="137"/>
      <c r="L32" s="138"/>
      <c r="M32" s="138"/>
      <c r="N32" s="124">
        <f t="shared" si="1"/>
        <v>0</v>
      </c>
      <c r="O32" s="127"/>
    </row>
    <row r="33" spans="1:16" ht="30" customHeight="1" outlineLevel="1" x14ac:dyDescent="0.25">
      <c r="A33" s="9"/>
      <c r="B33" s="71"/>
      <c r="C33" s="5"/>
      <c r="D33" s="5"/>
      <c r="E33" s="5"/>
      <c r="F33" s="5"/>
      <c r="G33" s="5"/>
      <c r="H33" s="70"/>
      <c r="I33" s="135"/>
      <c r="J33" s="136"/>
      <c r="K33" s="137"/>
      <c r="L33" s="138"/>
      <c r="M33" s="138"/>
      <c r="N33" s="124">
        <f t="shared" si="1"/>
        <v>0</v>
      </c>
      <c r="O33" s="127"/>
    </row>
    <row r="34" spans="1:16" ht="30" customHeight="1" outlineLevel="1" x14ac:dyDescent="0.25">
      <c r="A34" s="9"/>
      <c r="B34" s="71"/>
      <c r="C34" s="5"/>
      <c r="D34" s="5"/>
      <c r="E34" s="5"/>
      <c r="F34" s="5"/>
      <c r="G34" s="5"/>
      <c r="H34" s="70"/>
      <c r="I34" s="135"/>
      <c r="J34" s="136"/>
      <c r="K34" s="137"/>
      <c r="L34" s="138"/>
      <c r="M34" s="138"/>
      <c r="N34" s="124">
        <f t="shared" si="0"/>
        <v>0</v>
      </c>
      <c r="O34" s="127"/>
    </row>
    <row r="35" spans="1:16" ht="30" customHeight="1" outlineLevel="1" x14ac:dyDescent="0.25">
      <c r="A35" s="9"/>
      <c r="B35" s="71"/>
      <c r="C35" s="5"/>
      <c r="D35" s="5"/>
      <c r="E35" s="5"/>
      <c r="F35" s="5"/>
      <c r="G35" s="5"/>
      <c r="H35" s="70"/>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17"/>
      <c r="I37" s="118"/>
      <c r="J37" s="118"/>
      <c r="K37" s="118"/>
      <c r="L37" s="118"/>
      <c r="M37" s="118"/>
      <c r="N37" s="118"/>
      <c r="O37" s="119"/>
    </row>
    <row r="38" spans="1:16" ht="21" customHeight="1" x14ac:dyDescent="0.25">
      <c r="A38" s="9"/>
      <c r="B38" s="163" t="str">
        <f>VLOOKUP(B20,EAS!A2:B1439,2,0)</f>
        <v>FUNDACIÓN ESPERANZA VERDE DE LOS NIÑOS</v>
      </c>
      <c r="C38" s="163"/>
      <c r="D38" s="163"/>
      <c r="E38" s="163"/>
      <c r="F38" s="163"/>
      <c r="G38" s="5"/>
      <c r="H38" s="120"/>
      <c r="I38" s="175" t="s">
        <v>7</v>
      </c>
      <c r="J38" s="175"/>
      <c r="K38" s="175"/>
      <c r="L38" s="175"/>
      <c r="M38" s="175"/>
      <c r="N38" s="175"/>
      <c r="O38" s="121"/>
    </row>
    <row r="39" spans="1:16" ht="42.95" customHeight="1" thickBot="1" x14ac:dyDescent="0.3">
      <c r="A39" s="10"/>
      <c r="B39" s="11"/>
      <c r="C39" s="11"/>
      <c r="D39" s="11"/>
      <c r="E39" s="11"/>
      <c r="F39" s="11"/>
      <c r="G39" s="11"/>
      <c r="H39" s="10"/>
      <c r="I39" s="207" t="s">
        <v>2677</v>
      </c>
      <c r="J39" s="207"/>
      <c r="K39" s="207"/>
      <c r="L39" s="207"/>
      <c r="M39" s="207"/>
      <c r="N39" s="207"/>
      <c r="O39" s="12"/>
    </row>
    <row r="40" spans="1:16" ht="15.75" thickBot="1" x14ac:dyDescent="0.3"/>
    <row r="41" spans="1:16" s="19" customFormat="1" ht="31.5" customHeight="1" thickBot="1" x14ac:dyDescent="0.3">
      <c r="A41" s="165" t="s">
        <v>3</v>
      </c>
      <c r="B41" s="166"/>
      <c r="C41" s="166"/>
      <c r="D41" s="166"/>
      <c r="E41" s="166"/>
      <c r="F41" s="166"/>
      <c r="G41" s="166"/>
      <c r="H41" s="166"/>
      <c r="I41" s="166"/>
      <c r="J41" s="166"/>
      <c r="K41" s="166"/>
      <c r="L41" s="166"/>
      <c r="M41" s="166"/>
      <c r="N41" s="166"/>
      <c r="O41" s="167"/>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2678</v>
      </c>
      <c r="C48" s="115" t="s">
        <v>31</v>
      </c>
      <c r="D48" s="112" t="s">
        <v>2679</v>
      </c>
      <c r="E48" s="241">
        <v>42401</v>
      </c>
      <c r="F48" s="241">
        <v>42674</v>
      </c>
      <c r="G48" s="145">
        <f>IF(AND(E48&lt;&gt;"",F48&lt;&gt;""),((F48-E48)/30),"")</f>
        <v>9.1</v>
      </c>
      <c r="H48" s="111" t="s">
        <v>2692</v>
      </c>
      <c r="I48" s="112" t="s">
        <v>711</v>
      </c>
      <c r="J48" s="112" t="s">
        <v>713</v>
      </c>
      <c r="K48" s="114">
        <v>534861878</v>
      </c>
      <c r="L48" s="108" t="s">
        <v>1148</v>
      </c>
      <c r="M48" s="109">
        <v>1</v>
      </c>
      <c r="N48" s="108" t="s">
        <v>27</v>
      </c>
      <c r="O48" s="108" t="s">
        <v>26</v>
      </c>
      <c r="P48" s="78"/>
    </row>
    <row r="49" spans="1:16" s="6" customFormat="1" ht="24.75" customHeight="1" x14ac:dyDescent="0.25">
      <c r="A49" s="131">
        <v>2</v>
      </c>
      <c r="B49" s="113" t="s">
        <v>2678</v>
      </c>
      <c r="C49" s="115" t="s">
        <v>31</v>
      </c>
      <c r="D49" s="112" t="s">
        <v>2680</v>
      </c>
      <c r="E49" s="241">
        <v>42401</v>
      </c>
      <c r="F49" s="241">
        <v>42674</v>
      </c>
      <c r="G49" s="145">
        <f t="shared" ref="G49:G50" si="2">IF(AND(E49&lt;&gt;"",F49&lt;&gt;""),((F49-E49)/30),"")</f>
        <v>9.1</v>
      </c>
      <c r="H49" s="242" t="s">
        <v>2693</v>
      </c>
      <c r="I49" s="112" t="s">
        <v>711</v>
      </c>
      <c r="J49" s="112" t="s">
        <v>724</v>
      </c>
      <c r="K49" s="114">
        <v>189031783</v>
      </c>
      <c r="L49" s="115" t="s">
        <v>1148</v>
      </c>
      <c r="M49" s="109">
        <v>1</v>
      </c>
      <c r="N49" s="115" t="s">
        <v>27</v>
      </c>
      <c r="O49" s="115" t="s">
        <v>26</v>
      </c>
      <c r="P49" s="78"/>
    </row>
    <row r="50" spans="1:16" s="6" customFormat="1" ht="24.75" customHeight="1" x14ac:dyDescent="0.25">
      <c r="A50" s="131">
        <v>3</v>
      </c>
      <c r="B50" s="113" t="s">
        <v>2678</v>
      </c>
      <c r="C50" s="115" t="s">
        <v>31</v>
      </c>
      <c r="D50" s="112" t="s">
        <v>2681</v>
      </c>
      <c r="E50" s="241">
        <v>42399</v>
      </c>
      <c r="F50" s="241">
        <v>42674</v>
      </c>
      <c r="G50" s="145">
        <f t="shared" si="2"/>
        <v>9.1666666666666661</v>
      </c>
      <c r="H50" s="242" t="s">
        <v>2694</v>
      </c>
      <c r="I50" s="112" t="s">
        <v>711</v>
      </c>
      <c r="J50" s="112" t="s">
        <v>713</v>
      </c>
      <c r="K50" s="114">
        <v>1290276603</v>
      </c>
      <c r="L50" s="115" t="s">
        <v>1148</v>
      </c>
      <c r="M50" s="109">
        <v>1</v>
      </c>
      <c r="N50" s="115" t="s">
        <v>27</v>
      </c>
      <c r="O50" s="115" t="s">
        <v>26</v>
      </c>
      <c r="P50" s="78"/>
    </row>
    <row r="51" spans="1:16" s="6" customFormat="1" ht="24.75" customHeight="1" outlineLevel="1" x14ac:dyDescent="0.25">
      <c r="A51" s="131">
        <v>4</v>
      </c>
      <c r="B51" s="113" t="s">
        <v>2678</v>
      </c>
      <c r="C51" s="115" t="s">
        <v>31</v>
      </c>
      <c r="D51" s="112" t="s">
        <v>2682</v>
      </c>
      <c r="E51" s="241">
        <v>42614</v>
      </c>
      <c r="F51" s="241">
        <v>42674</v>
      </c>
      <c r="G51" s="145">
        <f t="shared" ref="G51:G107" si="3">IF(AND(E51&lt;&gt;"",F51&lt;&gt;""),((F51-E51)/30),"")</f>
        <v>2</v>
      </c>
      <c r="H51" s="111" t="s">
        <v>2695</v>
      </c>
      <c r="I51" s="112" t="s">
        <v>711</v>
      </c>
      <c r="J51" s="112" t="s">
        <v>720</v>
      </c>
      <c r="K51" s="114">
        <v>59099786</v>
      </c>
      <c r="L51" s="115" t="s">
        <v>1148</v>
      </c>
      <c r="M51" s="109">
        <v>1</v>
      </c>
      <c r="N51" s="115" t="s">
        <v>27</v>
      </c>
      <c r="O51" s="115" t="s">
        <v>26</v>
      </c>
      <c r="P51" s="78"/>
    </row>
    <row r="52" spans="1:16" s="7" customFormat="1" ht="24.75" customHeight="1" outlineLevel="1" x14ac:dyDescent="0.25">
      <c r="A52" s="132">
        <v>5</v>
      </c>
      <c r="B52" s="113" t="s">
        <v>2678</v>
      </c>
      <c r="C52" s="115" t="s">
        <v>31</v>
      </c>
      <c r="D52" s="112" t="s">
        <v>2683</v>
      </c>
      <c r="E52" s="241">
        <v>42675</v>
      </c>
      <c r="F52" s="241">
        <v>43039</v>
      </c>
      <c r="G52" s="145">
        <f t="shared" si="3"/>
        <v>12.133333333333333</v>
      </c>
      <c r="H52" s="111" t="s">
        <v>2696</v>
      </c>
      <c r="I52" s="112" t="s">
        <v>711</v>
      </c>
      <c r="J52" s="112" t="s">
        <v>724</v>
      </c>
      <c r="K52" s="114">
        <v>270488194</v>
      </c>
      <c r="L52" s="115" t="s">
        <v>1148</v>
      </c>
      <c r="M52" s="109">
        <v>1</v>
      </c>
      <c r="N52" s="115" t="s">
        <v>27</v>
      </c>
      <c r="O52" s="115" t="s">
        <v>26</v>
      </c>
      <c r="P52" s="79"/>
    </row>
    <row r="53" spans="1:16" s="7" customFormat="1" ht="24.75" customHeight="1" outlineLevel="1" x14ac:dyDescent="0.25">
      <c r="A53" s="132">
        <v>6</v>
      </c>
      <c r="B53" s="113" t="s">
        <v>2678</v>
      </c>
      <c r="C53" s="115" t="s">
        <v>31</v>
      </c>
      <c r="D53" s="112" t="s">
        <v>2684</v>
      </c>
      <c r="E53" s="241">
        <v>42667</v>
      </c>
      <c r="F53" s="241">
        <v>43312</v>
      </c>
      <c r="G53" s="145">
        <f t="shared" si="3"/>
        <v>21.5</v>
      </c>
      <c r="H53" s="111" t="s">
        <v>2697</v>
      </c>
      <c r="I53" s="112" t="s">
        <v>711</v>
      </c>
      <c r="J53" s="112" t="s">
        <v>724</v>
      </c>
      <c r="K53" s="114">
        <v>8025413126</v>
      </c>
      <c r="L53" s="115" t="s">
        <v>1148</v>
      </c>
      <c r="M53" s="109">
        <v>1</v>
      </c>
      <c r="N53" s="115" t="s">
        <v>27</v>
      </c>
      <c r="O53" s="115" t="s">
        <v>26</v>
      </c>
      <c r="P53" s="79"/>
    </row>
    <row r="54" spans="1:16" s="7" customFormat="1" ht="24.75" customHeight="1" outlineLevel="1" x14ac:dyDescent="0.25">
      <c r="A54" s="132">
        <v>7</v>
      </c>
      <c r="B54" s="113" t="s">
        <v>2678</v>
      </c>
      <c r="C54" s="115" t="s">
        <v>31</v>
      </c>
      <c r="D54" s="112" t="s">
        <v>2684</v>
      </c>
      <c r="E54" s="241">
        <v>42667</v>
      </c>
      <c r="F54" s="241">
        <v>43312</v>
      </c>
      <c r="G54" s="145">
        <f t="shared" si="3"/>
        <v>21.5</v>
      </c>
      <c r="H54" s="111" t="s">
        <v>2697</v>
      </c>
      <c r="I54" s="112" t="s">
        <v>711</v>
      </c>
      <c r="J54" s="112" t="s">
        <v>733</v>
      </c>
      <c r="K54" s="114">
        <v>8025413126</v>
      </c>
      <c r="L54" s="115" t="s">
        <v>1148</v>
      </c>
      <c r="M54" s="109">
        <v>1</v>
      </c>
      <c r="N54" s="115" t="s">
        <v>27</v>
      </c>
      <c r="O54" s="115" t="s">
        <v>26</v>
      </c>
      <c r="P54" s="79"/>
    </row>
    <row r="55" spans="1:16" s="7" customFormat="1" ht="24.75" customHeight="1" outlineLevel="1" x14ac:dyDescent="0.25">
      <c r="A55" s="132">
        <v>8</v>
      </c>
      <c r="B55" s="113" t="s">
        <v>2678</v>
      </c>
      <c r="C55" s="115" t="s">
        <v>31</v>
      </c>
      <c r="D55" s="112" t="s">
        <v>2685</v>
      </c>
      <c r="E55" s="241">
        <v>43040</v>
      </c>
      <c r="F55" s="241">
        <v>43404</v>
      </c>
      <c r="G55" s="145">
        <f t="shared" si="3"/>
        <v>12.133333333333333</v>
      </c>
      <c r="H55" s="111" t="s">
        <v>2698</v>
      </c>
      <c r="I55" s="112" t="s">
        <v>711</v>
      </c>
      <c r="J55" s="112" t="s">
        <v>720</v>
      </c>
      <c r="K55" s="110">
        <v>947259402</v>
      </c>
      <c r="L55" s="115" t="s">
        <v>1148</v>
      </c>
      <c r="M55" s="109">
        <v>1</v>
      </c>
      <c r="N55" s="115" t="s">
        <v>27</v>
      </c>
      <c r="O55" s="115" t="s">
        <v>26</v>
      </c>
      <c r="P55" s="79"/>
    </row>
    <row r="56" spans="1:16" s="7" customFormat="1" ht="24.75" customHeight="1" outlineLevel="1" x14ac:dyDescent="0.25">
      <c r="A56" s="132">
        <v>9</v>
      </c>
      <c r="B56" s="113" t="s">
        <v>2678</v>
      </c>
      <c r="C56" s="115" t="s">
        <v>31</v>
      </c>
      <c r="D56" s="112" t="s">
        <v>2685</v>
      </c>
      <c r="E56" s="241">
        <v>43040</v>
      </c>
      <c r="F56" s="241">
        <v>43404</v>
      </c>
      <c r="G56" s="145">
        <f t="shared" si="3"/>
        <v>12.133333333333333</v>
      </c>
      <c r="H56" s="111" t="s">
        <v>2698</v>
      </c>
      <c r="I56" s="112" t="s">
        <v>711</v>
      </c>
      <c r="J56" s="112" t="s">
        <v>724</v>
      </c>
      <c r="K56" s="110">
        <v>947259402</v>
      </c>
      <c r="L56" s="115" t="s">
        <v>1148</v>
      </c>
      <c r="M56" s="109">
        <v>1</v>
      </c>
      <c r="N56" s="115" t="s">
        <v>27</v>
      </c>
      <c r="O56" s="115" t="s">
        <v>26</v>
      </c>
      <c r="P56" s="79"/>
    </row>
    <row r="57" spans="1:16" s="7" customFormat="1" ht="24.75" customHeight="1" outlineLevel="1" x14ac:dyDescent="0.25">
      <c r="A57" s="132">
        <v>10</v>
      </c>
      <c r="B57" s="113" t="s">
        <v>2678</v>
      </c>
      <c r="C57" s="115" t="s">
        <v>31</v>
      </c>
      <c r="D57" s="112" t="s">
        <v>2686</v>
      </c>
      <c r="E57" s="241">
        <v>43040</v>
      </c>
      <c r="F57" s="241">
        <v>43404</v>
      </c>
      <c r="G57" s="145">
        <f t="shared" si="3"/>
        <v>12.133333333333333</v>
      </c>
      <c r="H57" s="111" t="s">
        <v>2698</v>
      </c>
      <c r="I57" s="112" t="s">
        <v>711</v>
      </c>
      <c r="J57" s="112" t="s">
        <v>724</v>
      </c>
      <c r="K57" s="114">
        <v>1415679850</v>
      </c>
      <c r="L57" s="115" t="s">
        <v>1148</v>
      </c>
      <c r="M57" s="109">
        <v>1</v>
      </c>
      <c r="N57" s="115" t="s">
        <v>27</v>
      </c>
      <c r="O57" s="115" t="s">
        <v>26</v>
      </c>
      <c r="P57" s="79"/>
    </row>
    <row r="58" spans="1:16" s="7" customFormat="1" ht="24.75" customHeight="1" outlineLevel="1" x14ac:dyDescent="0.25">
      <c r="A58" s="132">
        <v>11</v>
      </c>
      <c r="B58" s="113" t="s">
        <v>2678</v>
      </c>
      <c r="C58" s="115" t="s">
        <v>31</v>
      </c>
      <c r="D58" s="112" t="s">
        <v>2686</v>
      </c>
      <c r="E58" s="241">
        <v>43040</v>
      </c>
      <c r="F58" s="241">
        <v>43404</v>
      </c>
      <c r="G58" s="145">
        <f t="shared" si="3"/>
        <v>12.133333333333333</v>
      </c>
      <c r="H58" s="111" t="s">
        <v>2698</v>
      </c>
      <c r="I58" s="112" t="s">
        <v>711</v>
      </c>
      <c r="J58" s="112" t="s">
        <v>733</v>
      </c>
      <c r="K58" s="114">
        <v>1415679850</v>
      </c>
      <c r="L58" s="115" t="s">
        <v>1148</v>
      </c>
      <c r="M58" s="109">
        <v>1</v>
      </c>
      <c r="N58" s="115" t="s">
        <v>27</v>
      </c>
      <c r="O58" s="115" t="s">
        <v>26</v>
      </c>
      <c r="P58" s="79"/>
    </row>
    <row r="59" spans="1:16" s="7" customFormat="1" ht="24.75" customHeight="1" outlineLevel="1" x14ac:dyDescent="0.25">
      <c r="A59" s="132">
        <v>12</v>
      </c>
      <c r="B59" s="113" t="s">
        <v>2678</v>
      </c>
      <c r="C59" s="115" t="s">
        <v>31</v>
      </c>
      <c r="D59" s="112" t="s">
        <v>2687</v>
      </c>
      <c r="E59" s="241">
        <v>43313</v>
      </c>
      <c r="F59" s="241">
        <v>43449</v>
      </c>
      <c r="G59" s="145">
        <f t="shared" si="3"/>
        <v>4.5333333333333332</v>
      </c>
      <c r="H59" s="111" t="s">
        <v>2699</v>
      </c>
      <c r="I59" s="112" t="s">
        <v>711</v>
      </c>
      <c r="J59" s="112" t="s">
        <v>724</v>
      </c>
      <c r="K59" s="110">
        <v>1771005921</v>
      </c>
      <c r="L59" s="115" t="s">
        <v>1148</v>
      </c>
      <c r="M59" s="109">
        <v>1</v>
      </c>
      <c r="N59" s="115" t="s">
        <v>27</v>
      </c>
      <c r="O59" s="115" t="s">
        <v>26</v>
      </c>
      <c r="P59" s="79"/>
    </row>
    <row r="60" spans="1:16" s="7" customFormat="1" ht="24.75" customHeight="1" outlineLevel="1" x14ac:dyDescent="0.25">
      <c r="A60" s="132">
        <v>13</v>
      </c>
      <c r="B60" s="113" t="s">
        <v>2678</v>
      </c>
      <c r="C60" s="115" t="s">
        <v>31</v>
      </c>
      <c r="D60" s="112" t="s">
        <v>2687</v>
      </c>
      <c r="E60" s="241">
        <v>43313</v>
      </c>
      <c r="F60" s="241">
        <v>43449</v>
      </c>
      <c r="G60" s="145">
        <f t="shared" si="3"/>
        <v>4.5333333333333332</v>
      </c>
      <c r="H60" s="111" t="s">
        <v>2699</v>
      </c>
      <c r="I60" s="112" t="s">
        <v>711</v>
      </c>
      <c r="J60" s="112" t="s">
        <v>733</v>
      </c>
      <c r="K60" s="110">
        <v>1771005921</v>
      </c>
      <c r="L60" s="115" t="s">
        <v>1148</v>
      </c>
      <c r="M60" s="109">
        <v>1</v>
      </c>
      <c r="N60" s="115" t="s">
        <v>27</v>
      </c>
      <c r="O60" s="115" t="s">
        <v>26</v>
      </c>
      <c r="P60" s="79"/>
    </row>
    <row r="61" spans="1:16" s="7" customFormat="1" ht="24.75" customHeight="1" outlineLevel="1" x14ac:dyDescent="0.25">
      <c r="A61" s="132">
        <v>14</v>
      </c>
      <c r="B61" s="113" t="s">
        <v>2678</v>
      </c>
      <c r="C61" s="115" t="s">
        <v>31</v>
      </c>
      <c r="D61" s="112" t="s">
        <v>2688</v>
      </c>
      <c r="E61" s="241">
        <v>43405</v>
      </c>
      <c r="F61" s="241">
        <v>43448</v>
      </c>
      <c r="G61" s="145">
        <f t="shared" si="3"/>
        <v>1.4333333333333333</v>
      </c>
      <c r="H61" s="111" t="s">
        <v>2700</v>
      </c>
      <c r="I61" s="112" t="s">
        <v>711</v>
      </c>
      <c r="J61" s="112" t="s">
        <v>720</v>
      </c>
      <c r="K61" s="114">
        <v>98166068</v>
      </c>
      <c r="L61" s="115" t="s">
        <v>1148</v>
      </c>
      <c r="M61" s="109">
        <v>1</v>
      </c>
      <c r="N61" s="115" t="s">
        <v>27</v>
      </c>
      <c r="O61" s="115" t="s">
        <v>26</v>
      </c>
      <c r="P61" s="79"/>
    </row>
    <row r="62" spans="1:16" s="7" customFormat="1" ht="24.75" customHeight="1" outlineLevel="1" x14ac:dyDescent="0.25">
      <c r="A62" s="132">
        <v>15</v>
      </c>
      <c r="B62" s="113" t="s">
        <v>2678</v>
      </c>
      <c r="C62" s="115" t="s">
        <v>31</v>
      </c>
      <c r="D62" s="112" t="s">
        <v>2688</v>
      </c>
      <c r="E62" s="241">
        <v>43405</v>
      </c>
      <c r="F62" s="241">
        <v>43448</v>
      </c>
      <c r="G62" s="145">
        <f t="shared" si="3"/>
        <v>1.4333333333333333</v>
      </c>
      <c r="H62" s="111" t="s">
        <v>2700</v>
      </c>
      <c r="I62" s="112" t="s">
        <v>711</v>
      </c>
      <c r="J62" s="112" t="s">
        <v>724</v>
      </c>
      <c r="K62" s="114">
        <v>98166068</v>
      </c>
      <c r="L62" s="115" t="s">
        <v>1148</v>
      </c>
      <c r="M62" s="109">
        <v>1</v>
      </c>
      <c r="N62" s="115" t="s">
        <v>27</v>
      </c>
      <c r="O62" s="115" t="s">
        <v>26</v>
      </c>
      <c r="P62" s="79"/>
    </row>
    <row r="63" spans="1:16" s="7" customFormat="1" ht="24.75" customHeight="1" outlineLevel="1" x14ac:dyDescent="0.25">
      <c r="A63" s="132">
        <v>16</v>
      </c>
      <c r="B63" s="113" t="s">
        <v>2678</v>
      </c>
      <c r="C63" s="115" t="s">
        <v>31</v>
      </c>
      <c r="D63" s="112" t="s">
        <v>2689</v>
      </c>
      <c r="E63" s="241">
        <v>43405</v>
      </c>
      <c r="F63" s="241">
        <v>43448</v>
      </c>
      <c r="G63" s="145">
        <f t="shared" si="3"/>
        <v>1.4333333333333333</v>
      </c>
      <c r="H63" s="111" t="s">
        <v>2701</v>
      </c>
      <c r="I63" s="112" t="s">
        <v>711</v>
      </c>
      <c r="J63" s="112" t="s">
        <v>724</v>
      </c>
      <c r="K63" s="114">
        <v>163534203</v>
      </c>
      <c r="L63" s="115" t="s">
        <v>1148</v>
      </c>
      <c r="M63" s="109">
        <v>1</v>
      </c>
      <c r="N63" s="115" t="s">
        <v>27</v>
      </c>
      <c r="O63" s="115" t="s">
        <v>26</v>
      </c>
      <c r="P63" s="79"/>
    </row>
    <row r="64" spans="1:16" s="7" customFormat="1" ht="24.75" customHeight="1" outlineLevel="1" x14ac:dyDescent="0.25">
      <c r="A64" s="132">
        <v>17</v>
      </c>
      <c r="B64" s="113" t="s">
        <v>2678</v>
      </c>
      <c r="C64" s="115" t="s">
        <v>31</v>
      </c>
      <c r="D64" s="112" t="s">
        <v>2689</v>
      </c>
      <c r="E64" s="241">
        <v>43405</v>
      </c>
      <c r="F64" s="241">
        <v>43448</v>
      </c>
      <c r="G64" s="145">
        <f t="shared" si="3"/>
        <v>1.4333333333333333</v>
      </c>
      <c r="H64" s="111" t="s">
        <v>2701</v>
      </c>
      <c r="I64" s="112" t="s">
        <v>711</v>
      </c>
      <c r="J64" s="112" t="s">
        <v>733</v>
      </c>
      <c r="K64" s="114">
        <v>163534203</v>
      </c>
      <c r="L64" s="115" t="s">
        <v>1148</v>
      </c>
      <c r="M64" s="109">
        <v>1</v>
      </c>
      <c r="N64" s="115" t="s">
        <v>27</v>
      </c>
      <c r="O64" s="115" t="s">
        <v>26</v>
      </c>
      <c r="P64" s="79"/>
    </row>
    <row r="65" spans="1:16" s="7" customFormat="1" ht="24.75" customHeight="1" outlineLevel="1" x14ac:dyDescent="0.25">
      <c r="A65" s="132">
        <v>18</v>
      </c>
      <c r="B65" s="113" t="s">
        <v>2678</v>
      </c>
      <c r="C65" s="115" t="s">
        <v>31</v>
      </c>
      <c r="D65" s="112" t="s">
        <v>2690</v>
      </c>
      <c r="E65" s="241">
        <v>43450</v>
      </c>
      <c r="F65" s="241">
        <v>43799</v>
      </c>
      <c r="G65" s="145">
        <f t="shared" si="3"/>
        <v>11.633333333333333</v>
      </c>
      <c r="H65" s="111" t="s">
        <v>2702</v>
      </c>
      <c r="I65" s="112" t="s">
        <v>711</v>
      </c>
      <c r="J65" s="112" t="s">
        <v>724</v>
      </c>
      <c r="K65" s="110">
        <v>4295234425</v>
      </c>
      <c r="L65" s="115" t="s">
        <v>1148</v>
      </c>
      <c r="M65" s="109">
        <v>1</v>
      </c>
      <c r="N65" s="115" t="s">
        <v>27</v>
      </c>
      <c r="O65" s="115" t="s">
        <v>26</v>
      </c>
      <c r="P65" s="79"/>
    </row>
    <row r="66" spans="1:16" s="7" customFormat="1" ht="24.75" customHeight="1" outlineLevel="1" x14ac:dyDescent="0.25">
      <c r="A66" s="132">
        <v>19</v>
      </c>
      <c r="B66" s="113" t="s">
        <v>2678</v>
      </c>
      <c r="C66" s="115" t="s">
        <v>31</v>
      </c>
      <c r="D66" s="112" t="s">
        <v>2690</v>
      </c>
      <c r="E66" s="241">
        <v>43450</v>
      </c>
      <c r="F66" s="241">
        <v>43799</v>
      </c>
      <c r="G66" s="145">
        <f t="shared" si="3"/>
        <v>11.633333333333333</v>
      </c>
      <c r="H66" s="111" t="s">
        <v>2702</v>
      </c>
      <c r="I66" s="112" t="s">
        <v>711</v>
      </c>
      <c r="J66" s="112" t="s">
        <v>733</v>
      </c>
      <c r="K66" s="110">
        <v>4295234425</v>
      </c>
      <c r="L66" s="115" t="s">
        <v>1148</v>
      </c>
      <c r="M66" s="109">
        <v>1</v>
      </c>
      <c r="N66" s="115" t="s">
        <v>27</v>
      </c>
      <c r="O66" s="115" t="s">
        <v>26</v>
      </c>
      <c r="P66" s="79"/>
    </row>
    <row r="67" spans="1:16" s="7" customFormat="1" ht="24.75" customHeight="1" outlineLevel="1" x14ac:dyDescent="0.25">
      <c r="A67" s="132">
        <v>20</v>
      </c>
      <c r="B67" s="113" t="s">
        <v>2678</v>
      </c>
      <c r="C67" s="115" t="s">
        <v>31</v>
      </c>
      <c r="D67" s="112" t="s">
        <v>2691</v>
      </c>
      <c r="E67" s="241">
        <v>43800</v>
      </c>
      <c r="F67" s="241">
        <v>43921</v>
      </c>
      <c r="G67" s="145">
        <f t="shared" si="3"/>
        <v>4.0333333333333332</v>
      </c>
      <c r="H67" s="111" t="s">
        <v>2703</v>
      </c>
      <c r="I67" s="112" t="s">
        <v>711</v>
      </c>
      <c r="J67" s="112" t="s">
        <v>724</v>
      </c>
      <c r="K67" s="114">
        <v>1539044123</v>
      </c>
      <c r="L67" s="115" t="s">
        <v>1148</v>
      </c>
      <c r="M67" s="109">
        <v>1</v>
      </c>
      <c r="N67" s="115" t="s">
        <v>27</v>
      </c>
      <c r="O67" s="115" t="s">
        <v>26</v>
      </c>
      <c r="P67" s="79"/>
    </row>
    <row r="68" spans="1:16" s="7" customFormat="1" ht="24.75" customHeight="1" outlineLevel="1" x14ac:dyDescent="0.25">
      <c r="A68" s="132">
        <v>21</v>
      </c>
      <c r="B68" s="113" t="s">
        <v>2678</v>
      </c>
      <c r="C68" s="115" t="s">
        <v>31</v>
      </c>
      <c r="D68" s="112" t="s">
        <v>2691</v>
      </c>
      <c r="E68" s="241">
        <v>43800</v>
      </c>
      <c r="F68" s="241">
        <v>43921</v>
      </c>
      <c r="G68" s="145">
        <f t="shared" si="3"/>
        <v>4.0333333333333332</v>
      </c>
      <c r="H68" s="111" t="s">
        <v>2703</v>
      </c>
      <c r="I68" s="112" t="s">
        <v>711</v>
      </c>
      <c r="J68" s="112" t="s">
        <v>733</v>
      </c>
      <c r="K68" s="114">
        <v>1539044123</v>
      </c>
      <c r="L68" s="115" t="s">
        <v>1148</v>
      </c>
      <c r="M68" s="109">
        <v>1</v>
      </c>
      <c r="N68" s="115" t="s">
        <v>27</v>
      </c>
      <c r="O68" s="115" t="s">
        <v>26</v>
      </c>
      <c r="P68" s="79"/>
    </row>
    <row r="69" spans="1:16" s="7" customFormat="1" ht="24.75" customHeight="1" outlineLevel="1" x14ac:dyDescent="0.25">
      <c r="A69" s="132">
        <v>22</v>
      </c>
      <c r="B69" s="64"/>
      <c r="C69" s="65"/>
      <c r="D69" s="63"/>
      <c r="E69" s="133"/>
      <c r="F69" s="133"/>
      <c r="G69" s="145" t="str">
        <f t="shared" si="3"/>
        <v/>
      </c>
      <c r="H69" s="64"/>
      <c r="I69" s="63"/>
      <c r="J69" s="63"/>
      <c r="K69" s="66"/>
      <c r="L69" s="65"/>
      <c r="M69" s="67"/>
      <c r="N69" s="65"/>
      <c r="O69" s="65"/>
      <c r="P69" s="79"/>
    </row>
    <row r="70" spans="1:16" s="7" customFormat="1" ht="24.75" customHeight="1" outlineLevel="1" x14ac:dyDescent="0.25">
      <c r="A70" s="132">
        <v>23</v>
      </c>
      <c r="B70" s="64"/>
      <c r="C70" s="65"/>
      <c r="D70" s="63"/>
      <c r="E70" s="133"/>
      <c r="F70" s="133"/>
      <c r="G70" s="145" t="str">
        <f t="shared" si="3"/>
        <v/>
      </c>
      <c r="H70" s="64"/>
      <c r="I70" s="63"/>
      <c r="J70" s="63"/>
      <c r="K70" s="66"/>
      <c r="L70" s="65"/>
      <c r="M70" s="67"/>
      <c r="N70" s="65"/>
      <c r="O70" s="65"/>
      <c r="P70" s="79"/>
    </row>
    <row r="71" spans="1:16" s="7" customFormat="1" ht="24.75" customHeight="1" outlineLevel="1" x14ac:dyDescent="0.25">
      <c r="A71" s="132">
        <v>24</v>
      </c>
      <c r="B71" s="64"/>
      <c r="C71" s="65"/>
      <c r="D71" s="63"/>
      <c r="E71" s="133"/>
      <c r="F71" s="133"/>
      <c r="G71" s="145" t="str">
        <f t="shared" si="3"/>
        <v/>
      </c>
      <c r="H71" s="64"/>
      <c r="I71" s="63"/>
      <c r="J71" s="63"/>
      <c r="K71" s="66"/>
      <c r="L71" s="65"/>
      <c r="M71" s="67"/>
      <c r="N71" s="65"/>
      <c r="O71" s="65"/>
      <c r="P71" s="79"/>
    </row>
    <row r="72" spans="1:16" s="7" customFormat="1" ht="24.75" customHeight="1" outlineLevel="1" x14ac:dyDescent="0.25">
      <c r="A72" s="132">
        <v>25</v>
      </c>
      <c r="B72" s="64"/>
      <c r="C72" s="65"/>
      <c r="D72" s="63"/>
      <c r="E72" s="133"/>
      <c r="F72" s="133"/>
      <c r="G72" s="145" t="str">
        <f t="shared" si="3"/>
        <v/>
      </c>
      <c r="H72" s="64"/>
      <c r="I72" s="63"/>
      <c r="J72" s="63"/>
      <c r="K72" s="66"/>
      <c r="L72" s="65"/>
      <c r="M72" s="67"/>
      <c r="N72" s="65"/>
      <c r="O72" s="65"/>
      <c r="P72" s="79"/>
    </row>
    <row r="73" spans="1:16" s="7" customFormat="1" ht="24.75" customHeight="1" outlineLevel="1" x14ac:dyDescent="0.25">
      <c r="A73" s="132">
        <v>26</v>
      </c>
      <c r="B73" s="64"/>
      <c r="C73" s="65"/>
      <c r="D73" s="63"/>
      <c r="E73" s="133"/>
      <c r="F73" s="133"/>
      <c r="G73" s="145" t="str">
        <f t="shared" si="3"/>
        <v/>
      </c>
      <c r="H73" s="64"/>
      <c r="I73" s="63"/>
      <c r="J73" s="63"/>
      <c r="K73" s="66"/>
      <c r="L73" s="65"/>
      <c r="M73" s="67"/>
      <c r="N73" s="65"/>
      <c r="O73" s="65"/>
      <c r="P73" s="79"/>
    </row>
    <row r="74" spans="1:16" s="7" customFormat="1" ht="24.75" customHeight="1" outlineLevel="1" x14ac:dyDescent="0.25">
      <c r="A74" s="132">
        <v>27</v>
      </c>
      <c r="B74" s="64"/>
      <c r="C74" s="65"/>
      <c r="D74" s="63"/>
      <c r="E74" s="133"/>
      <c r="F74" s="133"/>
      <c r="G74" s="145" t="str">
        <f t="shared" si="3"/>
        <v/>
      </c>
      <c r="H74" s="64"/>
      <c r="I74" s="63"/>
      <c r="J74" s="63"/>
      <c r="K74" s="66"/>
      <c r="L74" s="65"/>
      <c r="M74" s="67"/>
      <c r="N74" s="65"/>
      <c r="O74" s="65"/>
      <c r="P74" s="79"/>
    </row>
    <row r="75" spans="1:16" s="7" customFormat="1" ht="24.75" customHeight="1" outlineLevel="1" x14ac:dyDescent="0.25">
      <c r="A75" s="132">
        <v>28</v>
      </c>
      <c r="B75" s="64"/>
      <c r="C75" s="65"/>
      <c r="D75" s="63"/>
      <c r="E75" s="133"/>
      <c r="F75" s="133"/>
      <c r="G75" s="145"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5"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5"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5"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5"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5"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5"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5"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5"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5"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5"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5"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5"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5"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5"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5"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5" t="str">
        <f t="shared" si="3"/>
        <v/>
      </c>
      <c r="H91" s="113"/>
      <c r="I91" s="112"/>
      <c r="J91" s="112"/>
      <c r="K91" s="114"/>
      <c r="L91" s="115"/>
      <c r="M91" s="109"/>
      <c r="N91" s="115"/>
      <c r="O91" s="115"/>
      <c r="P91" s="79"/>
    </row>
    <row r="92" spans="1:16" s="7" customFormat="1" ht="24.75" customHeight="1" outlineLevel="1" x14ac:dyDescent="0.25">
      <c r="A92" s="131">
        <v>45</v>
      </c>
      <c r="B92" s="113"/>
      <c r="C92" s="115"/>
      <c r="D92" s="112"/>
      <c r="E92" s="133"/>
      <c r="F92" s="133"/>
      <c r="G92" s="145" t="str">
        <f t="shared" si="3"/>
        <v/>
      </c>
      <c r="H92" s="113"/>
      <c r="I92" s="112"/>
      <c r="J92" s="112"/>
      <c r="K92" s="114"/>
      <c r="L92" s="115"/>
      <c r="M92" s="109"/>
      <c r="N92" s="115"/>
      <c r="O92" s="115"/>
      <c r="P92" s="79"/>
    </row>
    <row r="93" spans="1:16" s="7" customFormat="1" ht="24.75" customHeight="1" outlineLevel="1" x14ac:dyDescent="0.25">
      <c r="A93" s="131">
        <v>46</v>
      </c>
      <c r="B93" s="113"/>
      <c r="C93" s="115"/>
      <c r="D93" s="112"/>
      <c r="E93" s="133"/>
      <c r="F93" s="133"/>
      <c r="G93" s="145" t="str">
        <f t="shared" si="3"/>
        <v/>
      </c>
      <c r="H93" s="113"/>
      <c r="I93" s="112"/>
      <c r="J93" s="112"/>
      <c r="K93" s="114"/>
      <c r="L93" s="115"/>
      <c r="M93" s="109"/>
      <c r="N93" s="115"/>
      <c r="O93" s="115"/>
      <c r="P93" s="79"/>
    </row>
    <row r="94" spans="1:16" s="7" customFormat="1" ht="24.75" customHeight="1" outlineLevel="1" x14ac:dyDescent="0.25">
      <c r="A94" s="131">
        <v>47</v>
      </c>
      <c r="B94" s="113"/>
      <c r="C94" s="115"/>
      <c r="D94" s="112"/>
      <c r="E94" s="133"/>
      <c r="F94" s="133"/>
      <c r="G94" s="145" t="str">
        <f t="shared" si="3"/>
        <v/>
      </c>
      <c r="H94" s="113"/>
      <c r="I94" s="112"/>
      <c r="J94" s="112"/>
      <c r="K94" s="114"/>
      <c r="L94" s="115"/>
      <c r="M94" s="109"/>
      <c r="N94" s="115"/>
      <c r="O94" s="115"/>
      <c r="P94" s="79"/>
    </row>
    <row r="95" spans="1:16" s="7" customFormat="1" ht="24.75" customHeight="1" outlineLevel="1" x14ac:dyDescent="0.25">
      <c r="A95" s="132">
        <v>48</v>
      </c>
      <c r="B95" s="113"/>
      <c r="C95" s="115"/>
      <c r="D95" s="112"/>
      <c r="E95" s="133"/>
      <c r="F95" s="133"/>
      <c r="G95" s="145" t="str">
        <f t="shared" si="3"/>
        <v/>
      </c>
      <c r="H95" s="113"/>
      <c r="I95" s="112"/>
      <c r="J95" s="112"/>
      <c r="K95" s="114"/>
      <c r="L95" s="115"/>
      <c r="M95" s="109"/>
      <c r="N95" s="115"/>
      <c r="O95" s="115"/>
      <c r="P95" s="79"/>
    </row>
    <row r="96" spans="1:16" s="7" customFormat="1" ht="24.75" customHeight="1" outlineLevel="1" x14ac:dyDescent="0.25">
      <c r="A96" s="132">
        <v>49</v>
      </c>
      <c r="B96" s="113"/>
      <c r="C96" s="115"/>
      <c r="D96" s="112"/>
      <c r="E96" s="133"/>
      <c r="F96" s="133"/>
      <c r="G96" s="145" t="str">
        <f t="shared" si="3"/>
        <v/>
      </c>
      <c r="H96" s="113"/>
      <c r="I96" s="112"/>
      <c r="J96" s="112"/>
      <c r="K96" s="114"/>
      <c r="L96" s="115"/>
      <c r="M96" s="109"/>
      <c r="N96" s="115"/>
      <c r="O96" s="115"/>
      <c r="P96" s="79"/>
    </row>
    <row r="97" spans="1:16" s="7" customFormat="1" ht="24.75" customHeight="1" outlineLevel="1" x14ac:dyDescent="0.25">
      <c r="A97" s="132">
        <v>50</v>
      </c>
      <c r="B97" s="113"/>
      <c r="C97" s="115"/>
      <c r="D97" s="112"/>
      <c r="E97" s="133"/>
      <c r="F97" s="133"/>
      <c r="G97" s="145" t="str">
        <f t="shared" si="3"/>
        <v/>
      </c>
      <c r="H97" s="113"/>
      <c r="I97" s="112"/>
      <c r="J97" s="112"/>
      <c r="K97" s="114"/>
      <c r="L97" s="115"/>
      <c r="M97" s="109"/>
      <c r="N97" s="115"/>
      <c r="O97" s="115"/>
      <c r="P97" s="79"/>
    </row>
    <row r="98" spans="1:16" s="7" customFormat="1" ht="24.75" customHeight="1" outlineLevel="1" x14ac:dyDescent="0.25">
      <c r="A98" s="132">
        <v>51</v>
      </c>
      <c r="B98" s="113"/>
      <c r="C98" s="115"/>
      <c r="D98" s="112"/>
      <c r="E98" s="133"/>
      <c r="F98" s="133"/>
      <c r="G98" s="145" t="str">
        <f t="shared" si="3"/>
        <v/>
      </c>
      <c r="H98" s="113"/>
      <c r="I98" s="112"/>
      <c r="J98" s="112"/>
      <c r="K98" s="114"/>
      <c r="L98" s="115"/>
      <c r="M98" s="109"/>
      <c r="N98" s="115"/>
      <c r="O98" s="115"/>
      <c r="P98" s="79"/>
    </row>
    <row r="99" spans="1:16" s="7" customFormat="1" ht="24.75" customHeight="1" outlineLevel="1" x14ac:dyDescent="0.25">
      <c r="A99" s="132">
        <v>52</v>
      </c>
      <c r="B99" s="113"/>
      <c r="C99" s="115"/>
      <c r="D99" s="112"/>
      <c r="E99" s="133"/>
      <c r="F99" s="133"/>
      <c r="G99" s="145" t="str">
        <f t="shared" si="3"/>
        <v/>
      </c>
      <c r="H99" s="113"/>
      <c r="I99" s="112"/>
      <c r="J99" s="112"/>
      <c r="K99" s="114"/>
      <c r="L99" s="115"/>
      <c r="M99" s="109"/>
      <c r="N99" s="115"/>
      <c r="O99" s="115"/>
      <c r="P99" s="79"/>
    </row>
    <row r="100" spans="1:16" s="7" customFormat="1" ht="24.75" customHeight="1" outlineLevel="1" x14ac:dyDescent="0.25">
      <c r="A100" s="132">
        <v>53</v>
      </c>
      <c r="B100" s="113"/>
      <c r="C100" s="115"/>
      <c r="D100" s="112"/>
      <c r="E100" s="133"/>
      <c r="F100" s="133"/>
      <c r="G100" s="145" t="str">
        <f t="shared" si="3"/>
        <v/>
      </c>
      <c r="H100" s="113"/>
      <c r="I100" s="112"/>
      <c r="J100" s="112"/>
      <c r="K100" s="114"/>
      <c r="L100" s="115"/>
      <c r="M100" s="109"/>
      <c r="N100" s="115"/>
      <c r="O100" s="115"/>
      <c r="P100" s="79"/>
    </row>
    <row r="101" spans="1:16" s="7" customFormat="1" ht="24.75" customHeight="1" outlineLevel="1" x14ac:dyDescent="0.25">
      <c r="A101" s="132">
        <v>54</v>
      </c>
      <c r="B101" s="113"/>
      <c r="C101" s="115"/>
      <c r="D101" s="112"/>
      <c r="E101" s="133"/>
      <c r="F101" s="133"/>
      <c r="G101" s="145" t="str">
        <f t="shared" si="3"/>
        <v/>
      </c>
      <c r="H101" s="113"/>
      <c r="I101" s="112"/>
      <c r="J101" s="112"/>
      <c r="K101" s="114"/>
      <c r="L101" s="115"/>
      <c r="M101" s="109"/>
      <c r="N101" s="115"/>
      <c r="O101" s="115"/>
      <c r="P101" s="79"/>
    </row>
    <row r="102" spans="1:16" s="7" customFormat="1" ht="24.75" customHeight="1" outlineLevel="1" x14ac:dyDescent="0.25">
      <c r="A102" s="132">
        <v>55</v>
      </c>
      <c r="B102" s="113"/>
      <c r="C102" s="115"/>
      <c r="D102" s="112"/>
      <c r="E102" s="133"/>
      <c r="F102" s="133"/>
      <c r="G102" s="145" t="str">
        <f t="shared" si="3"/>
        <v/>
      </c>
      <c r="H102" s="113"/>
      <c r="I102" s="112"/>
      <c r="J102" s="112"/>
      <c r="K102" s="114"/>
      <c r="L102" s="115"/>
      <c r="M102" s="109"/>
      <c r="N102" s="115"/>
      <c r="O102" s="115"/>
      <c r="P102" s="79"/>
    </row>
    <row r="103" spans="1:16" s="7" customFormat="1" ht="24.75" customHeight="1" outlineLevel="1" x14ac:dyDescent="0.25">
      <c r="A103" s="132">
        <v>56</v>
      </c>
      <c r="B103" s="113"/>
      <c r="C103" s="115"/>
      <c r="D103" s="112"/>
      <c r="E103" s="133"/>
      <c r="F103" s="133"/>
      <c r="G103" s="145" t="str">
        <f t="shared" si="3"/>
        <v/>
      </c>
      <c r="H103" s="113"/>
      <c r="I103" s="112"/>
      <c r="J103" s="112"/>
      <c r="K103" s="114"/>
      <c r="L103" s="115"/>
      <c r="M103" s="109"/>
      <c r="N103" s="115"/>
      <c r="O103" s="115"/>
      <c r="P103" s="79"/>
    </row>
    <row r="104" spans="1:16" s="7" customFormat="1" ht="24.75" customHeight="1" outlineLevel="1" x14ac:dyDescent="0.25">
      <c r="A104" s="132">
        <v>57</v>
      </c>
      <c r="B104" s="113"/>
      <c r="C104" s="115"/>
      <c r="D104" s="112"/>
      <c r="E104" s="133"/>
      <c r="F104" s="133"/>
      <c r="G104" s="145" t="str">
        <f t="shared" si="3"/>
        <v/>
      </c>
      <c r="H104" s="113"/>
      <c r="I104" s="112"/>
      <c r="J104" s="112"/>
      <c r="K104" s="114"/>
      <c r="L104" s="115"/>
      <c r="M104" s="109"/>
      <c r="N104" s="115"/>
      <c r="O104" s="115"/>
      <c r="P104" s="79"/>
    </row>
    <row r="105" spans="1:16" s="7" customFormat="1" ht="24.75" customHeight="1" outlineLevel="1" x14ac:dyDescent="0.25">
      <c r="A105" s="132">
        <v>58</v>
      </c>
      <c r="B105" s="113"/>
      <c r="C105" s="115"/>
      <c r="D105" s="112"/>
      <c r="E105" s="133"/>
      <c r="F105" s="133"/>
      <c r="G105" s="145" t="str">
        <f t="shared" si="3"/>
        <v/>
      </c>
      <c r="H105" s="113"/>
      <c r="I105" s="112"/>
      <c r="J105" s="112"/>
      <c r="K105" s="114"/>
      <c r="L105" s="115"/>
      <c r="M105" s="109"/>
      <c r="N105" s="115"/>
      <c r="O105" s="115"/>
      <c r="P105" s="79"/>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13" t="s">
        <v>9</v>
      </c>
      <c r="J112" s="214"/>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6" t="s">
        <v>2664</v>
      </c>
      <c r="C114" s="148" t="s">
        <v>31</v>
      </c>
      <c r="D114" s="112" t="s">
        <v>2704</v>
      </c>
      <c r="E114" s="241">
        <v>43885</v>
      </c>
      <c r="F114" s="241">
        <v>44196</v>
      </c>
      <c r="G114" s="145">
        <f>IF(AND(E114&lt;&gt;"",F114&lt;&gt;""),((F114-E114)/30),"")</f>
        <v>10.366666666666667</v>
      </c>
      <c r="H114" s="111" t="s">
        <v>2707</v>
      </c>
      <c r="I114" s="112" t="s">
        <v>711</v>
      </c>
      <c r="J114" s="112" t="s">
        <v>724</v>
      </c>
      <c r="K114" s="68">
        <v>2878558514</v>
      </c>
      <c r="L114" s="100">
        <f>+IF(AND(K114&gt;0,O114="Ejecución"),(K114/877802)*Tabla28[[#This Row],[% participación]],IF(AND(K114&gt;0,O114&lt;&gt;"Ejecución"),"-",""))</f>
        <v>3279.2799674641888</v>
      </c>
      <c r="M114" s="115" t="s">
        <v>1148</v>
      </c>
      <c r="N114" s="158">
        <f>+IF(M118="No",1,IF(M118="Si","Ingrese %",""))</f>
        <v>1</v>
      </c>
      <c r="O114" s="147" t="s">
        <v>1150</v>
      </c>
      <c r="P114" s="78"/>
    </row>
    <row r="115" spans="1:16" s="6" customFormat="1" ht="24.75" customHeight="1" x14ac:dyDescent="0.25">
      <c r="A115" s="131">
        <v>2</v>
      </c>
      <c r="B115" s="146" t="s">
        <v>2664</v>
      </c>
      <c r="C115" s="148" t="s">
        <v>31</v>
      </c>
      <c r="D115" s="112" t="s">
        <v>2704</v>
      </c>
      <c r="E115" s="241">
        <v>43885</v>
      </c>
      <c r="F115" s="241">
        <v>44196</v>
      </c>
      <c r="G115" s="145">
        <f t="shared" ref="G115:G116" si="4">IF(AND(E115&lt;&gt;"",F115&lt;&gt;""),((F115-E115)/30),"")</f>
        <v>10.366666666666667</v>
      </c>
      <c r="H115" s="111" t="s">
        <v>2707</v>
      </c>
      <c r="I115" s="112" t="s">
        <v>711</v>
      </c>
      <c r="J115" s="112" t="s">
        <v>733</v>
      </c>
      <c r="K115" s="68">
        <v>2878558514</v>
      </c>
      <c r="L115" s="100">
        <f>+IF(AND(K115&gt;0,O115="Ejecución"),(K115/877802)*Tabla28[[#This Row],[% participación]],IF(AND(K115&gt;0,O115&lt;&gt;"Ejecución"),"-",""))</f>
        <v>3279.2799674641888</v>
      </c>
      <c r="M115" s="65" t="s">
        <v>1148</v>
      </c>
      <c r="N115" s="158">
        <f>+IF(M118="No",1,IF(M118="Si","Ingrese %",""))</f>
        <v>1</v>
      </c>
      <c r="O115" s="147" t="s">
        <v>1150</v>
      </c>
      <c r="P115" s="78"/>
    </row>
    <row r="116" spans="1:16" s="6" customFormat="1" ht="24.75" customHeight="1" x14ac:dyDescent="0.25">
      <c r="A116" s="131">
        <v>3</v>
      </c>
      <c r="B116" s="146" t="s">
        <v>2664</v>
      </c>
      <c r="C116" s="148" t="s">
        <v>31</v>
      </c>
      <c r="D116" s="112" t="s">
        <v>2704</v>
      </c>
      <c r="E116" s="241">
        <v>43885</v>
      </c>
      <c r="F116" s="241">
        <v>44196</v>
      </c>
      <c r="G116" s="145">
        <f t="shared" si="4"/>
        <v>10.366666666666667</v>
      </c>
      <c r="H116" s="111" t="s">
        <v>2707</v>
      </c>
      <c r="I116" s="112" t="s">
        <v>711</v>
      </c>
      <c r="J116" s="112" t="s">
        <v>720</v>
      </c>
      <c r="K116" s="68">
        <v>2878558514</v>
      </c>
      <c r="L116" s="100">
        <f>+IF(AND(K116&gt;0,O116="Ejecución"),(K116/877802)*Tabla28[[#This Row],[% participación]],IF(AND(K116&gt;0,O116&lt;&gt;"Ejecución"),"-",""))</f>
        <v>3279.2799674641888</v>
      </c>
      <c r="M116" s="65" t="s">
        <v>1148</v>
      </c>
      <c r="N116" s="158">
        <f>+IF(M118="No",1,IF(M118="Si","Ingrese %",""))</f>
        <v>1</v>
      </c>
      <c r="O116" s="147" t="s">
        <v>1150</v>
      </c>
      <c r="P116" s="78"/>
    </row>
    <row r="117" spans="1:16" s="6" customFormat="1" ht="24.75" customHeight="1" outlineLevel="1" x14ac:dyDescent="0.25">
      <c r="A117" s="131">
        <v>4</v>
      </c>
      <c r="B117" s="146" t="s">
        <v>2664</v>
      </c>
      <c r="C117" s="148" t="s">
        <v>31</v>
      </c>
      <c r="D117" s="112" t="s">
        <v>2705</v>
      </c>
      <c r="E117" s="241">
        <v>43886</v>
      </c>
      <c r="F117" s="241">
        <v>44196</v>
      </c>
      <c r="G117" s="145">
        <f t="shared" ref="G117:G159" si="5">IF(AND(E117&lt;&gt;"",F117&lt;&gt;""),((F117-E117)/30),"")</f>
        <v>10.333333333333334</v>
      </c>
      <c r="H117" s="113" t="s">
        <v>2708</v>
      </c>
      <c r="I117" s="112" t="s">
        <v>711</v>
      </c>
      <c r="J117" s="112" t="s">
        <v>713</v>
      </c>
      <c r="K117" s="68">
        <v>1577074961</v>
      </c>
      <c r="L117" s="100">
        <f>+IF(AND(K117&gt;0,O117="Ejecución"),(K117/877802)*Tabla28[[#This Row],[% participación]],IF(AND(K117&gt;0,O117&lt;&gt;"Ejecución"),"-",""))</f>
        <v>1796.6180995258612</v>
      </c>
      <c r="M117" s="65" t="s">
        <v>1148</v>
      </c>
      <c r="N117" s="158">
        <f>+IF(M118="No",1,IF(M118="Si","Ingrese %",""))</f>
        <v>1</v>
      </c>
      <c r="O117" s="147" t="s">
        <v>1150</v>
      </c>
      <c r="P117" s="78"/>
    </row>
    <row r="118" spans="1:16" s="7" customFormat="1" ht="24.75" customHeight="1" outlineLevel="1" x14ac:dyDescent="0.25">
      <c r="A118" s="132">
        <v>5</v>
      </c>
      <c r="B118" s="146" t="s">
        <v>2664</v>
      </c>
      <c r="C118" s="148" t="s">
        <v>31</v>
      </c>
      <c r="D118" s="112" t="s">
        <v>2706</v>
      </c>
      <c r="E118" s="241">
        <v>44179</v>
      </c>
      <c r="F118" s="241">
        <v>44773</v>
      </c>
      <c r="G118" s="145">
        <f t="shared" si="5"/>
        <v>19.8</v>
      </c>
      <c r="H118" s="113" t="s">
        <v>2709</v>
      </c>
      <c r="I118" s="112" t="s">
        <v>711</v>
      </c>
      <c r="J118" s="112" t="s">
        <v>720</v>
      </c>
      <c r="K118" s="68">
        <v>8426224806</v>
      </c>
      <c r="L118" s="100">
        <f>+IF(AND(K118&gt;0,O118="Ejecución"),(K118/877802)*Tabla28[[#This Row],[% participación]],IF(AND(K118&gt;0,O118&lt;&gt;"Ejecución"),"-",""))</f>
        <v>9599.2317242384961</v>
      </c>
      <c r="M118" s="65" t="s">
        <v>1148</v>
      </c>
      <c r="N118" s="158">
        <f t="shared" ref="N118:N160" si="6">+IF(M118="No",1,IF(M118="Si","Ingrese %",""))</f>
        <v>1</v>
      </c>
      <c r="O118" s="147" t="s">
        <v>1150</v>
      </c>
      <c r="P118" s="79"/>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100" t="str">
        <f>+IF(AND(K119&gt;0,O119="Ejecución"),(K119/877802)*Tabla28[[#This Row],[% participación]],IF(AND(K119&gt;0,O119&lt;&gt;"Ejecución"),"-",""))</f>
        <v/>
      </c>
      <c r="M119" s="65"/>
      <c r="N119" s="158" t="str">
        <f t="shared" si="6"/>
        <v/>
      </c>
      <c r="O119" s="147" t="s">
        <v>1150</v>
      </c>
      <c r="P119" s="79"/>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100" t="str">
        <f>+IF(AND(K120&gt;0,O120="Ejecución"),(K120/877802)*Tabla28[[#This Row],[% participación]],IF(AND(K120&gt;0,O120&lt;&gt;"Ejecución"),"-",""))</f>
        <v/>
      </c>
      <c r="M120" s="65"/>
      <c r="N120" s="158" t="str">
        <f t="shared" si="6"/>
        <v/>
      </c>
      <c r="O120" s="147" t="s">
        <v>1150</v>
      </c>
      <c r="P120" s="79"/>
    </row>
    <row r="121" spans="1:16" s="7" customFormat="1" ht="24.75" customHeight="1" outlineLevel="1" x14ac:dyDescent="0.25">
      <c r="A121" s="132">
        <v>8</v>
      </c>
      <c r="B121" s="146" t="s">
        <v>2664</v>
      </c>
      <c r="C121" s="148" t="s">
        <v>31</v>
      </c>
      <c r="D121" s="63"/>
      <c r="E121" s="133"/>
      <c r="F121" s="133"/>
      <c r="G121" s="145" t="str">
        <f t="shared" si="5"/>
        <v/>
      </c>
      <c r="H121" s="102"/>
      <c r="I121" s="63"/>
      <c r="J121" s="63"/>
      <c r="K121" s="68"/>
      <c r="L121" s="100" t="str">
        <f>+IF(AND(K121&gt;0,O121="Ejecución"),(K121/877802)*Tabla28[[#This Row],[% participación]],IF(AND(K121&gt;0,O121&lt;&gt;"Ejecución"),"-",""))</f>
        <v/>
      </c>
      <c r="M121" s="65"/>
      <c r="N121" s="158" t="str">
        <f t="shared" si="6"/>
        <v/>
      </c>
      <c r="O121" s="147" t="s">
        <v>1150</v>
      </c>
      <c r="P121" s="79"/>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100" t="str">
        <f>+IF(AND(K122&gt;0,O122="Ejecución"),(K122/877802)*Tabla28[[#This Row],[% participación]],IF(AND(K122&gt;0,O122&lt;&gt;"Ejecución"),"-",""))</f>
        <v/>
      </c>
      <c r="M122" s="65"/>
      <c r="N122" s="158" t="str">
        <f t="shared" si="6"/>
        <v/>
      </c>
      <c r="O122" s="147" t="s">
        <v>1150</v>
      </c>
      <c r="P122" s="79"/>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100" t="str">
        <f>+IF(AND(K123&gt;0,O123="Ejecución"),(K123/877802)*Tabla28[[#This Row],[% participación]],IF(AND(K123&gt;0,O123&lt;&gt;"Ejecución"),"-",""))</f>
        <v/>
      </c>
      <c r="M123" s="65"/>
      <c r="N123" s="158" t="str">
        <f t="shared" si="6"/>
        <v/>
      </c>
      <c r="O123" s="147" t="s">
        <v>1150</v>
      </c>
      <c r="P123" s="79"/>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100" t="str">
        <f>+IF(AND(K124&gt;0,O124="Ejecución"),(K124/877802)*Tabla28[[#This Row],[% participación]],IF(AND(K124&gt;0,O124&lt;&gt;"Ejecución"),"-",""))</f>
        <v/>
      </c>
      <c r="M124" s="65"/>
      <c r="N124" s="158" t="str">
        <f t="shared" si="6"/>
        <v/>
      </c>
      <c r="O124" s="147" t="s">
        <v>1150</v>
      </c>
      <c r="P124" s="79"/>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100" t="str">
        <f>+IF(AND(K125&gt;0,O125="Ejecución"),(K125/877802)*Tabla28[[#This Row],[% participación]],IF(AND(K125&gt;0,O125&lt;&gt;"Ejecución"),"-",""))</f>
        <v/>
      </c>
      <c r="M125" s="65"/>
      <c r="N125" s="158" t="str">
        <f t="shared" si="6"/>
        <v/>
      </c>
      <c r="O125" s="147" t="s">
        <v>1150</v>
      </c>
      <c r="P125" s="79"/>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100" t="str">
        <f>+IF(AND(K126&gt;0,O126="Ejecución"),(K126/877802)*Tabla28[[#This Row],[% participación]],IF(AND(K126&gt;0,O126&lt;&gt;"Ejecución"),"-",""))</f>
        <v/>
      </c>
      <c r="M126" s="65"/>
      <c r="N126" s="158" t="str">
        <f t="shared" si="6"/>
        <v/>
      </c>
      <c r="O126" s="147" t="s">
        <v>1150</v>
      </c>
      <c r="P126" s="79"/>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100" t="str">
        <f>+IF(AND(K127&gt;0,O127="Ejecución"),(K127/877802)*Tabla28[[#This Row],[% participación]],IF(AND(K127&gt;0,O127&lt;&gt;"Ejecución"),"-",""))</f>
        <v/>
      </c>
      <c r="M127" s="65"/>
      <c r="N127" s="158" t="str">
        <f t="shared" si="6"/>
        <v/>
      </c>
      <c r="O127" s="147" t="s">
        <v>1150</v>
      </c>
      <c r="P127" s="79"/>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100" t="str">
        <f>+IF(AND(K128&gt;0,O128="Ejecución"),(K128/877802)*Tabla28[[#This Row],[% participación]],IF(AND(K128&gt;0,O128&lt;&gt;"Ejecución"),"-",""))</f>
        <v/>
      </c>
      <c r="M128" s="65"/>
      <c r="N128" s="158" t="str">
        <f t="shared" si="6"/>
        <v/>
      </c>
      <c r="O128" s="147" t="s">
        <v>1150</v>
      </c>
      <c r="P128" s="79"/>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100" t="str">
        <f>+IF(AND(K129&gt;0,O129="Ejecución"),(K129/877802)*Tabla28[[#This Row],[% participación]],IF(AND(K129&gt;0,O129&lt;&gt;"Ejecución"),"-",""))</f>
        <v/>
      </c>
      <c r="M129" s="65"/>
      <c r="N129" s="158" t="str">
        <f t="shared" si="6"/>
        <v/>
      </c>
      <c r="O129" s="147" t="s">
        <v>1150</v>
      </c>
      <c r="P129" s="79"/>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100" t="str">
        <f>+IF(AND(K130&gt;0,O130="Ejecución"),(K130/877802)*Tabla28[[#This Row],[% participación]],IF(AND(K130&gt;0,O130&lt;&gt;"Ejecución"),"-",""))</f>
        <v/>
      </c>
      <c r="M130" s="65"/>
      <c r="N130" s="158" t="str">
        <f t="shared" si="6"/>
        <v/>
      </c>
      <c r="O130" s="147" t="s">
        <v>1150</v>
      </c>
      <c r="P130" s="79"/>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100" t="str">
        <f>+IF(AND(K131&gt;0,O131="Ejecución"),(K131/877802)*Tabla28[[#This Row],[% participación]],IF(AND(K131&gt;0,O131&lt;&gt;"Ejecución"),"-",""))</f>
        <v/>
      </c>
      <c r="M131" s="65"/>
      <c r="N131" s="158" t="str">
        <f t="shared" si="6"/>
        <v/>
      </c>
      <c r="O131" s="147" t="s">
        <v>1150</v>
      </c>
      <c r="P131" s="79"/>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100" t="str">
        <f>+IF(AND(K132&gt;0,O132="Ejecución"),(K132/877802)*Tabla28[[#This Row],[% participación]],IF(AND(K132&gt;0,O132&lt;&gt;"Ejecución"),"-",""))</f>
        <v/>
      </c>
      <c r="M132" s="65"/>
      <c r="N132" s="158" t="str">
        <f t="shared" si="6"/>
        <v/>
      </c>
      <c r="O132" s="147" t="s">
        <v>1150</v>
      </c>
      <c r="P132" s="79"/>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100" t="str">
        <f>+IF(AND(K133&gt;0,O133="Ejecución"),(K133/877802)*Tabla28[[#This Row],[% participación]],IF(AND(K133&gt;0,O133&lt;&gt;"Ejecución"),"-",""))</f>
        <v/>
      </c>
      <c r="M133" s="65"/>
      <c r="N133" s="158" t="str">
        <f t="shared" si="6"/>
        <v/>
      </c>
      <c r="O133" s="147" t="s">
        <v>1150</v>
      </c>
      <c r="P133" s="79"/>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100" t="str">
        <f>+IF(AND(K134&gt;0,O134="Ejecución"),(K134/877802)*Tabla28[[#This Row],[% participación]],IF(AND(K134&gt;0,O134&lt;&gt;"Ejecución"),"-",""))</f>
        <v/>
      </c>
      <c r="M134" s="65"/>
      <c r="N134" s="158" t="str">
        <f t="shared" si="6"/>
        <v/>
      </c>
      <c r="O134" s="147" t="s">
        <v>1150</v>
      </c>
      <c r="P134" s="79"/>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100" t="str">
        <f>+IF(AND(K135&gt;0,O135="Ejecución"),(K135/877802)*Tabla28[[#This Row],[% participación]],IF(AND(K135&gt;0,O135&lt;&gt;"Ejecución"),"-",""))</f>
        <v/>
      </c>
      <c r="M135" s="65"/>
      <c r="N135" s="158" t="str">
        <f t="shared" si="6"/>
        <v/>
      </c>
      <c r="O135" s="147" t="s">
        <v>1150</v>
      </c>
      <c r="P135" s="79"/>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100" t="str">
        <f>+IF(AND(K136&gt;0,O136="Ejecución"),(K136/877802)*Tabla28[[#This Row],[% participación]],IF(AND(K136&gt;0,O136&lt;&gt;"Ejecución"),"-",""))</f>
        <v/>
      </c>
      <c r="M136" s="65"/>
      <c r="N136" s="158" t="str">
        <f t="shared" si="6"/>
        <v/>
      </c>
      <c r="O136" s="147" t="s">
        <v>1150</v>
      </c>
      <c r="P136" s="79"/>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100" t="str">
        <f>+IF(AND(K137&gt;0,O137="Ejecución"),(K137/877802)*Tabla28[[#This Row],[% participación]],IF(AND(K137&gt;0,O137&lt;&gt;"Ejecución"),"-",""))</f>
        <v/>
      </c>
      <c r="M137" s="65"/>
      <c r="N137" s="158" t="str">
        <f t="shared" si="6"/>
        <v/>
      </c>
      <c r="O137" s="147" t="s">
        <v>1150</v>
      </c>
      <c r="P137" s="79"/>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100" t="str">
        <f>+IF(AND(K138&gt;0,O138="Ejecución"),(K138/877802)*Tabla28[[#This Row],[% participación]],IF(AND(K138&gt;0,O138&lt;&gt;"Ejecución"),"-",""))</f>
        <v/>
      </c>
      <c r="M138" s="65"/>
      <c r="N138" s="158" t="str">
        <f t="shared" si="6"/>
        <v/>
      </c>
      <c r="O138" s="147" t="s">
        <v>1150</v>
      </c>
      <c r="P138" s="79"/>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100" t="str">
        <f>+IF(AND(K139&gt;0,O139="Ejecución"),(K139/877802)*Tabla28[[#This Row],[% participación]],IF(AND(K139&gt;0,O139&lt;&gt;"Ejecución"),"-",""))</f>
        <v/>
      </c>
      <c r="M139" s="65"/>
      <c r="N139" s="158" t="str">
        <f t="shared" si="6"/>
        <v/>
      </c>
      <c r="O139" s="147" t="s">
        <v>1150</v>
      </c>
      <c r="P139" s="79"/>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100" t="str">
        <f>+IF(AND(K140&gt;0,O140="Ejecución"),(K140/877802)*Tabla28[[#This Row],[% participación]],IF(AND(K140&gt;0,O140&lt;&gt;"Ejecución"),"-",""))</f>
        <v/>
      </c>
      <c r="M140" s="65"/>
      <c r="N140" s="158" t="str">
        <f t="shared" si="6"/>
        <v/>
      </c>
      <c r="O140" s="147" t="s">
        <v>1150</v>
      </c>
      <c r="P140" s="79"/>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100" t="str">
        <f>+IF(AND(K141&gt;0,O141="Ejecución"),(K141/877802)*Tabla28[[#This Row],[% participación]],IF(AND(K141&gt;0,O141&lt;&gt;"Ejecución"),"-",""))</f>
        <v/>
      </c>
      <c r="M141" s="65"/>
      <c r="N141" s="158" t="str">
        <f t="shared" si="6"/>
        <v/>
      </c>
      <c r="O141" s="147" t="s">
        <v>1150</v>
      </c>
      <c r="P141" s="79"/>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100" t="str">
        <f>+IF(AND(K142&gt;0,O142="Ejecución"),(K142/877802)*Tabla28[[#This Row],[% participación]],IF(AND(K142&gt;0,O142&lt;&gt;"Ejecución"),"-",""))</f>
        <v/>
      </c>
      <c r="M142" s="65"/>
      <c r="N142" s="158" t="str">
        <f t="shared" si="6"/>
        <v/>
      </c>
      <c r="O142" s="147" t="s">
        <v>1150</v>
      </c>
      <c r="P142" s="79"/>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100" t="str">
        <f>+IF(AND(K143&gt;0,O143="Ejecución"),(K143/877802)*Tabla28[[#This Row],[% participación]],IF(AND(K143&gt;0,O143&lt;&gt;"Ejecución"),"-",""))</f>
        <v/>
      </c>
      <c r="M143" s="65"/>
      <c r="N143" s="158" t="str">
        <f t="shared" si="6"/>
        <v/>
      </c>
      <c r="O143" s="147" t="s">
        <v>1150</v>
      </c>
      <c r="P143" s="79"/>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100" t="str">
        <f>+IF(AND(K144&gt;0,O144="Ejecución"),(K144/877802)*Tabla28[[#This Row],[% participación]],IF(AND(K144&gt;0,O144&lt;&gt;"Ejecución"),"-",""))</f>
        <v/>
      </c>
      <c r="M144" s="65"/>
      <c r="N144" s="158" t="str">
        <f t="shared" si="6"/>
        <v/>
      </c>
      <c r="O144" s="147" t="s">
        <v>1150</v>
      </c>
      <c r="P144" s="79"/>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100" t="str">
        <f>+IF(AND(K145&gt;0,O145="Ejecución"),(K145/877802)*Tabla28[[#This Row],[% participación]],IF(AND(K145&gt;0,O145&lt;&gt;"Ejecución"),"-",""))</f>
        <v/>
      </c>
      <c r="M145" s="65"/>
      <c r="N145" s="158" t="str">
        <f t="shared" si="6"/>
        <v/>
      </c>
      <c r="O145" s="147" t="s">
        <v>1150</v>
      </c>
      <c r="P145" s="79"/>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100" t="str">
        <f>+IF(AND(K146&gt;0,O146="Ejecución"),(K146/877802)*Tabla28[[#This Row],[% participación]],IF(AND(K146&gt;0,O146&lt;&gt;"Ejecución"),"-",""))</f>
        <v/>
      </c>
      <c r="M146" s="65"/>
      <c r="N146" s="158" t="str">
        <f t="shared" si="6"/>
        <v/>
      </c>
      <c r="O146" s="147" t="s">
        <v>1150</v>
      </c>
      <c r="P146" s="79"/>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100" t="str">
        <f>+IF(AND(K147&gt;0,O147="Ejecución"),(K147/877802)*Tabla28[[#This Row],[% participación]],IF(AND(K147&gt;0,O147&lt;&gt;"Ejecución"),"-",""))</f>
        <v/>
      </c>
      <c r="M147" s="65"/>
      <c r="N147" s="158" t="str">
        <f t="shared" si="6"/>
        <v/>
      </c>
      <c r="O147" s="147" t="s">
        <v>1150</v>
      </c>
      <c r="P147" s="79"/>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100" t="str">
        <f>+IF(AND(K148&gt;0,O148="Ejecución"),(K148/877802)*Tabla28[[#This Row],[% participación]],IF(AND(K148&gt;0,O148&lt;&gt;"Ejecución"),"-",""))</f>
        <v/>
      </c>
      <c r="M148" s="65"/>
      <c r="N148" s="158" t="str">
        <f t="shared" si="6"/>
        <v/>
      </c>
      <c r="O148" s="147" t="s">
        <v>1150</v>
      </c>
      <c r="P148" s="79"/>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100" t="str">
        <f>+IF(AND(K149&gt;0,O149="Ejecución"),(K149/877802)*Tabla28[[#This Row],[% participación]],IF(AND(K149&gt;0,O149&lt;&gt;"Ejecución"),"-",""))</f>
        <v/>
      </c>
      <c r="M149" s="65"/>
      <c r="N149" s="158" t="str">
        <f t="shared" si="6"/>
        <v/>
      </c>
      <c r="O149" s="147" t="s">
        <v>1150</v>
      </c>
      <c r="P149" s="79"/>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100" t="str">
        <f>+IF(AND(K150&gt;0,O150="Ejecución"),(K150/877802)*Tabla28[[#This Row],[% participación]],IF(AND(K150&gt;0,O150&lt;&gt;"Ejecución"),"-",""))</f>
        <v/>
      </c>
      <c r="M150" s="65"/>
      <c r="N150" s="158" t="str">
        <f t="shared" si="6"/>
        <v/>
      </c>
      <c r="O150" s="147" t="s">
        <v>1150</v>
      </c>
      <c r="P150" s="79"/>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100" t="str">
        <f>+IF(AND(K151&gt;0,O151="Ejecución"),(K151/877802)*Tabla28[[#This Row],[% participación]],IF(AND(K151&gt;0,O151&lt;&gt;"Ejecución"),"-",""))</f>
        <v/>
      </c>
      <c r="M151" s="65"/>
      <c r="N151" s="158" t="str">
        <f t="shared" si="6"/>
        <v/>
      </c>
      <c r="O151" s="147" t="s">
        <v>1150</v>
      </c>
      <c r="P151" s="79"/>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100" t="str">
        <f>+IF(AND(K152&gt;0,O152="Ejecución"),(K152/877802)*Tabla28[[#This Row],[% participación]],IF(AND(K152&gt;0,O152&lt;&gt;"Ejecución"),"-",""))</f>
        <v/>
      </c>
      <c r="M152" s="65"/>
      <c r="N152" s="158" t="str">
        <f t="shared" si="6"/>
        <v/>
      </c>
      <c r="O152" s="147" t="s">
        <v>1150</v>
      </c>
      <c r="P152" s="79"/>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100" t="str">
        <f>+IF(AND(K153&gt;0,O153="Ejecución"),(K153/877802)*Tabla28[[#This Row],[% participación]],IF(AND(K153&gt;0,O153&lt;&gt;"Ejecución"),"-",""))</f>
        <v/>
      </c>
      <c r="M153" s="65"/>
      <c r="N153" s="158" t="str">
        <f t="shared" si="6"/>
        <v/>
      </c>
      <c r="O153" s="147" t="s">
        <v>1150</v>
      </c>
      <c r="P153" s="79"/>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100" t="str">
        <f>+IF(AND(K154&gt;0,O154="Ejecución"),(K154/877802)*Tabla28[[#This Row],[% participación]],IF(AND(K154&gt;0,O154&lt;&gt;"Ejecución"),"-",""))</f>
        <v/>
      </c>
      <c r="M154" s="65"/>
      <c r="N154" s="158" t="str">
        <f t="shared" si="6"/>
        <v/>
      </c>
      <c r="O154" s="147" t="s">
        <v>1150</v>
      </c>
      <c r="P154" s="79"/>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100" t="str">
        <f>+IF(AND(K155&gt;0,O155="Ejecución"),(K155/877802)*Tabla28[[#This Row],[% participación]],IF(AND(K155&gt;0,O155&lt;&gt;"Ejecución"),"-",""))</f>
        <v/>
      </c>
      <c r="M155" s="65"/>
      <c r="N155" s="158" t="str">
        <f t="shared" si="6"/>
        <v/>
      </c>
      <c r="O155" s="147" t="s">
        <v>1150</v>
      </c>
      <c r="P155" s="79"/>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100" t="str">
        <f>+IF(AND(K156&gt;0,O156="Ejecución"),(K156/877802)*Tabla28[[#This Row],[% participación]],IF(AND(K156&gt;0,O156&lt;&gt;"Ejecución"),"-",""))</f>
        <v/>
      </c>
      <c r="M156" s="65"/>
      <c r="N156" s="158" t="str">
        <f t="shared" si="6"/>
        <v/>
      </c>
      <c r="O156" s="147" t="s">
        <v>1150</v>
      </c>
      <c r="P156" s="79"/>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100" t="str">
        <f>+IF(AND(K157&gt;0,O157="Ejecución"),(K157/877802)*Tabla28[[#This Row],[% participación]],IF(AND(K157&gt;0,O157&lt;&gt;"Ejecución"),"-",""))</f>
        <v/>
      </c>
      <c r="M157" s="65"/>
      <c r="N157" s="158" t="str">
        <f t="shared" si="6"/>
        <v/>
      </c>
      <c r="O157" s="147" t="s">
        <v>1150</v>
      </c>
      <c r="P157" s="79"/>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100" t="str">
        <f>+IF(AND(K158&gt;0,O158="Ejecución"),(K158/877802)*Tabla28[[#This Row],[% participación]],IF(AND(K158&gt;0,O158&lt;&gt;"Ejecución"),"-",""))</f>
        <v/>
      </c>
      <c r="M158" s="65"/>
      <c r="N158" s="158" t="str">
        <f t="shared" si="6"/>
        <v/>
      </c>
      <c r="O158" s="147" t="s">
        <v>1150</v>
      </c>
      <c r="P158" s="79"/>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100" t="str">
        <f>+IF(AND(K159&gt;0,O159="Ejecución"),(K159/877802)*Tabla28[[#This Row],[% participación]],IF(AND(K159&gt;0,O159&lt;&gt;"Ejecución"),"-",""))</f>
        <v/>
      </c>
      <c r="M159" s="65"/>
      <c r="N159" s="158" t="str">
        <f t="shared" si="6"/>
        <v/>
      </c>
      <c r="O159" s="147" t="s">
        <v>1150</v>
      </c>
      <c r="P159" s="79"/>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100" t="str">
        <f>+IF(AND(K160&gt;0,O160="Ejecución"),(K160/877802)*Tabla28[[#This Row],[% participación]],IF(AND(K160&gt;0,O160&lt;&gt;"Ejecución"),"-",""))</f>
        <v/>
      </c>
      <c r="M160" s="65"/>
      <c r="N160" s="158" t="str">
        <f t="shared" si="6"/>
        <v/>
      </c>
      <c r="O160" s="147" t="s">
        <v>1150</v>
      </c>
      <c r="P160" s="79"/>
    </row>
    <row r="161" spans="1:28" ht="23.1" customHeight="1" thickBot="1" x14ac:dyDescent="0.3">
      <c r="O161" s="160" t="str">
        <f>HYPERLINK("#MI_Oferente_Singular!A1","INICIO")</f>
        <v>INICIO</v>
      </c>
    </row>
    <row r="162" spans="1:28" s="19" customFormat="1" ht="31.5" customHeight="1" thickBot="1" x14ac:dyDescent="0.3">
      <c r="A162" s="165" t="s">
        <v>13</v>
      </c>
      <c r="B162" s="166"/>
      <c r="C162" s="166"/>
      <c r="D162" s="166"/>
      <c r="E162" s="167"/>
      <c r="F162" s="166" t="s">
        <v>15</v>
      </c>
      <c r="G162" s="166"/>
      <c r="H162" s="166"/>
      <c r="I162" s="165" t="s">
        <v>16</v>
      </c>
      <c r="J162" s="166"/>
      <c r="K162" s="166"/>
      <c r="L162" s="166"/>
      <c r="M162" s="166"/>
      <c r="N162" s="166"/>
      <c r="O162" s="167"/>
      <c r="P162" s="76"/>
    </row>
    <row r="163" spans="1:28" ht="51.75" customHeight="1" x14ac:dyDescent="0.25">
      <c r="A163" s="215" t="s">
        <v>2659</v>
      </c>
      <c r="B163" s="216"/>
      <c r="C163" s="216"/>
      <c r="D163" s="216"/>
      <c r="E163" s="217"/>
      <c r="F163" s="218" t="s">
        <v>2660</v>
      </c>
      <c r="G163" s="218"/>
      <c r="H163" s="218"/>
      <c r="I163" s="215" t="s">
        <v>2630</v>
      </c>
      <c r="J163" s="216"/>
      <c r="K163" s="216"/>
      <c r="L163" s="216"/>
      <c r="M163" s="216"/>
      <c r="N163" s="216"/>
      <c r="O163" s="217"/>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195" t="s">
        <v>2614</v>
      </c>
      <c r="C165" s="195"/>
      <c r="D165" s="195"/>
      <c r="E165" s="8"/>
      <c r="F165" s="5"/>
      <c r="G165" s="219" t="s">
        <v>2614</v>
      </c>
      <c r="H165" s="219"/>
      <c r="I165" s="220" t="s">
        <v>1164</v>
      </c>
      <c r="J165" s="221"/>
      <c r="K165" s="221"/>
      <c r="L165" s="221"/>
      <c r="M165" s="221"/>
      <c r="N165" s="106"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22" t="s">
        <v>2643</v>
      </c>
      <c r="J167" s="223"/>
      <c r="K167" s="223"/>
      <c r="L167" s="223"/>
      <c r="M167" s="223"/>
      <c r="N167" s="223"/>
      <c r="O167" s="224"/>
      <c r="U167" s="51"/>
    </row>
    <row r="168" spans="1:28" x14ac:dyDescent="0.25">
      <c r="A168" s="9"/>
      <c r="B168" s="208" t="s">
        <v>2657</v>
      </c>
      <c r="C168" s="208"/>
      <c r="D168" s="208"/>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5" t="s">
        <v>2667</v>
      </c>
      <c r="B172" s="166"/>
      <c r="C172" s="166"/>
      <c r="D172" s="166"/>
      <c r="E172" s="166"/>
      <c r="F172" s="166"/>
      <c r="G172" s="166"/>
      <c r="H172" s="166"/>
      <c r="I172" s="166"/>
      <c r="J172" s="166"/>
      <c r="K172" s="166"/>
      <c r="L172" s="166"/>
      <c r="M172" s="166"/>
      <c r="N172" s="166"/>
      <c r="O172" s="167"/>
      <c r="P172" s="76"/>
    </row>
    <row r="173" spans="1:28" ht="15" customHeight="1" x14ac:dyDescent="0.25">
      <c r="A173" s="180" t="s">
        <v>2673</v>
      </c>
      <c r="B173" s="181"/>
      <c r="C173" s="181"/>
      <c r="D173" s="181"/>
      <c r="E173" s="181"/>
      <c r="F173" s="181"/>
      <c r="G173" s="181"/>
      <c r="H173" s="181"/>
      <c r="I173" s="181"/>
      <c r="J173" s="181"/>
      <c r="K173" s="181"/>
      <c r="L173" s="181"/>
      <c r="M173" s="181"/>
      <c r="N173" s="181"/>
      <c r="O173" s="182"/>
    </row>
    <row r="174" spans="1:28" ht="24" thickBot="1" x14ac:dyDescent="0.3">
      <c r="A174" s="183"/>
      <c r="B174" s="184"/>
      <c r="C174" s="184"/>
      <c r="D174" s="184"/>
      <c r="E174" s="184"/>
      <c r="F174" s="184"/>
      <c r="G174" s="184"/>
      <c r="H174" s="184"/>
      <c r="I174" s="184"/>
      <c r="J174" s="184"/>
      <c r="K174" s="184"/>
      <c r="L174" s="184"/>
      <c r="M174" s="184"/>
      <c r="N174" s="184"/>
      <c r="O174" s="18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2668</v>
      </c>
      <c r="C176" s="196"/>
      <c r="D176" s="196"/>
      <c r="E176" s="196"/>
      <c r="F176" s="196"/>
      <c r="G176" s="196"/>
      <c r="H176" s="20"/>
      <c r="I176" s="203" t="s">
        <v>2674</v>
      </c>
      <c r="J176" s="204"/>
      <c r="K176" s="204"/>
      <c r="L176" s="204"/>
      <c r="M176" s="20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2615</v>
      </c>
      <c r="F177" s="204"/>
      <c r="G177" s="205"/>
      <c r="H177" s="5"/>
      <c r="I177" s="197" t="s">
        <v>17</v>
      </c>
      <c r="J177" s="198"/>
      <c r="K177" s="198"/>
      <c r="L177" s="199"/>
      <c r="M177" s="234" t="s">
        <v>2671</v>
      </c>
      <c r="O177" s="8"/>
      <c r="Q177" s="19"/>
      <c r="R177" s="19"/>
      <c r="S177" s="19"/>
      <c r="T177" s="19"/>
      <c r="U177" s="19"/>
      <c r="V177" s="19"/>
      <c r="W177" s="19"/>
      <c r="X177" s="19"/>
      <c r="Y177" s="19"/>
      <c r="Z177" s="19"/>
      <c r="AA177" s="19"/>
      <c r="AB177" s="19"/>
    </row>
    <row r="178" spans="1:28" ht="23.25" x14ac:dyDescent="0.25">
      <c r="A178" s="9"/>
      <c r="B178" s="200"/>
      <c r="C178" s="201"/>
      <c r="D178" s="202"/>
      <c r="E178" s="152" t="s">
        <v>2616</v>
      </c>
      <c r="F178" s="28" t="s">
        <v>2617</v>
      </c>
      <c r="G178" s="28" t="s">
        <v>2618</v>
      </c>
      <c r="H178" s="5"/>
      <c r="I178" s="200"/>
      <c r="J178" s="201"/>
      <c r="K178" s="201"/>
      <c r="L178" s="202"/>
      <c r="M178" s="235"/>
      <c r="O178" s="8"/>
      <c r="Q178" s="19"/>
      <c r="R178" s="28" t="s">
        <v>2618</v>
      </c>
      <c r="S178" s="19"/>
      <c r="T178" s="19"/>
      <c r="U178" s="162" t="s">
        <v>1165</v>
      </c>
      <c r="V178" s="162"/>
      <c r="W178" s="162"/>
      <c r="X178" s="24">
        <v>0.02</v>
      </c>
      <c r="Y178" s="149"/>
      <c r="Z178" s="150" t="str">
        <f>IF(Y178&gt;0,SUM(E180+Y178),"")</f>
        <v/>
      </c>
      <c r="AA178" s="19"/>
      <c r="AB178" s="19"/>
    </row>
    <row r="179" spans="1:28" ht="23.25" x14ac:dyDescent="0.25">
      <c r="A179" s="9"/>
      <c r="B179" s="206" t="s">
        <v>2668</v>
      </c>
      <c r="C179" s="206"/>
      <c r="D179" s="206"/>
      <c r="E179" s="156">
        <v>0.02</v>
      </c>
      <c r="F179" s="155">
        <v>0.01</v>
      </c>
      <c r="G179" s="150">
        <f>IF(F179&gt;0,SUM(E179+F179),"")</f>
        <v>0.03</v>
      </c>
      <c r="H179" s="5"/>
      <c r="I179" s="206" t="s">
        <v>2670</v>
      </c>
      <c r="J179" s="206"/>
      <c r="K179" s="206"/>
      <c r="L179" s="206"/>
      <c r="M179" s="157">
        <v>0.02</v>
      </c>
      <c r="O179" s="8"/>
      <c r="Q179" s="19"/>
      <c r="R179" s="144">
        <f>IF(M179&gt;0,SUM(L179+M179),"")</f>
        <v>0.02</v>
      </c>
      <c r="T179" s="19"/>
      <c r="U179" s="162" t="s">
        <v>1166</v>
      </c>
      <c r="V179" s="162"/>
      <c r="W179" s="162"/>
      <c r="X179" s="24">
        <v>0.02</v>
      </c>
      <c r="Y179" s="149"/>
      <c r="Z179" s="150" t="str">
        <f>IF(Y179&gt;0,SUM(E181+Y179),"")</f>
        <v/>
      </c>
      <c r="AA179" s="19"/>
      <c r="AB179" s="19"/>
    </row>
    <row r="180" spans="1:28" ht="23.25" hidden="1" x14ac:dyDescent="0.25">
      <c r="A180" s="9"/>
      <c r="B180" s="186"/>
      <c r="C180" s="186"/>
      <c r="D180" s="186"/>
      <c r="E180" s="154"/>
      <c r="H180" s="5"/>
      <c r="I180" s="186"/>
      <c r="J180" s="186"/>
      <c r="K180" s="186"/>
      <c r="L180" s="186"/>
      <c r="M180" s="5"/>
      <c r="O180" s="8"/>
      <c r="Q180" s="19"/>
      <c r="R180" s="144" t="str">
        <f>IF(S180&gt;0,SUM(L180+S180),"")</f>
        <v/>
      </c>
      <c r="S180" s="149"/>
      <c r="T180" s="19"/>
      <c r="U180" s="162" t="s">
        <v>1167</v>
      </c>
      <c r="V180" s="162"/>
      <c r="W180" s="162"/>
      <c r="X180" s="24">
        <v>0.03</v>
      </c>
      <c r="Y180" s="149"/>
      <c r="Z180" s="150" t="str">
        <f>IF(Y180&gt;0,SUM(E182+Y180),"")</f>
        <v/>
      </c>
      <c r="AA180" s="19"/>
      <c r="AB180" s="19"/>
    </row>
    <row r="181" spans="1:28" ht="23.25" hidden="1" x14ac:dyDescent="0.25">
      <c r="A181" s="9"/>
      <c r="B181" s="186"/>
      <c r="C181" s="186"/>
      <c r="D181" s="186"/>
      <c r="E181" s="154"/>
      <c r="H181" s="5"/>
      <c r="I181" s="186"/>
      <c r="J181" s="186"/>
      <c r="K181" s="186"/>
      <c r="L181" s="186"/>
      <c r="M181" s="5"/>
      <c r="O181" s="8"/>
      <c r="Q181" s="19"/>
      <c r="R181" s="144" t="str">
        <f>IF(S181&gt;0,SUM(L181+S181),"")</f>
        <v/>
      </c>
      <c r="S181" s="149"/>
      <c r="T181" s="19"/>
      <c r="U181" s="19"/>
      <c r="V181" s="19"/>
      <c r="W181" s="19"/>
      <c r="X181" s="19"/>
      <c r="Y181" s="19"/>
      <c r="Z181" s="19"/>
      <c r="AA181" s="19"/>
      <c r="AB181" s="19"/>
    </row>
    <row r="182" spans="1:28" ht="23.25" hidden="1" x14ac:dyDescent="0.25">
      <c r="A182" s="9"/>
      <c r="B182" s="186"/>
      <c r="C182" s="186"/>
      <c r="D182" s="186"/>
      <c r="E182" s="154"/>
      <c r="H182" s="5"/>
      <c r="I182" s="186"/>
      <c r="J182" s="186"/>
      <c r="K182" s="186"/>
      <c r="L182" s="186"/>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86"/>
      <c r="J183" s="186"/>
      <c r="K183" s="186"/>
      <c r="L183" s="186"/>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0.03</v>
      </c>
      <c r="D185" s="91" t="s">
        <v>2628</v>
      </c>
      <c r="E185" s="94">
        <f>+(C185*SUM(K20:K35))</f>
        <v>67581901.799999997</v>
      </c>
      <c r="F185" s="92"/>
      <c r="G185" s="93"/>
      <c r="H185" s="88"/>
      <c r="I185" s="90" t="s">
        <v>2627</v>
      </c>
      <c r="J185" s="151">
        <f>+SUM(M179:M183)</f>
        <v>0.02</v>
      </c>
      <c r="K185" s="187" t="s">
        <v>2628</v>
      </c>
      <c r="L185" s="187"/>
      <c r="M185" s="94">
        <f>+J185*(SUM(K20:K35))</f>
        <v>45054601.200000003</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65" t="s">
        <v>18</v>
      </c>
      <c r="B188" s="166"/>
      <c r="C188" s="166"/>
      <c r="D188" s="166"/>
      <c r="E188" s="166"/>
      <c r="F188" s="166"/>
      <c r="G188" s="166"/>
      <c r="H188" s="166"/>
      <c r="I188" s="166"/>
      <c r="J188" s="166"/>
      <c r="K188" s="166"/>
      <c r="L188" s="166"/>
      <c r="M188" s="166"/>
      <c r="N188" s="166"/>
      <c r="O188" s="167"/>
      <c r="P188" s="76"/>
    </row>
    <row r="189" spans="1:28" ht="15" customHeight="1" x14ac:dyDescent="0.25">
      <c r="A189" s="180" t="s">
        <v>19</v>
      </c>
      <c r="B189" s="181"/>
      <c r="C189" s="181"/>
      <c r="D189" s="181"/>
      <c r="E189" s="181"/>
      <c r="F189" s="181"/>
      <c r="G189" s="181"/>
      <c r="H189" s="181"/>
      <c r="I189" s="181"/>
      <c r="J189" s="181"/>
      <c r="K189" s="181"/>
      <c r="L189" s="181"/>
      <c r="M189" s="181"/>
      <c r="N189" s="181"/>
      <c r="O189" s="182"/>
    </row>
    <row r="190" spans="1:28" ht="15.75" thickBot="1" x14ac:dyDescent="0.3">
      <c r="A190" s="183"/>
      <c r="B190" s="184"/>
      <c r="C190" s="184"/>
      <c r="D190" s="184"/>
      <c r="E190" s="184"/>
      <c r="F190" s="184"/>
      <c r="G190" s="184"/>
      <c r="H190" s="184"/>
      <c r="I190" s="184"/>
      <c r="J190" s="184"/>
      <c r="K190" s="184"/>
      <c r="L190" s="184"/>
      <c r="M190" s="184"/>
      <c r="N190" s="184"/>
      <c r="O190" s="185"/>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212" t="s">
        <v>2636</v>
      </c>
      <c r="C192" s="212"/>
      <c r="E192" s="5" t="s">
        <v>20</v>
      </c>
      <c r="H192" s="26" t="s">
        <v>24</v>
      </c>
      <c r="J192" s="5" t="s">
        <v>2637</v>
      </c>
      <c r="K192" s="5"/>
      <c r="M192" s="5"/>
      <c r="N192" s="5"/>
      <c r="O192" s="8"/>
      <c r="Q192" s="140"/>
      <c r="R192" s="141"/>
      <c r="S192" s="141"/>
      <c r="T192" s="140"/>
    </row>
    <row r="193" spans="1:18" x14ac:dyDescent="0.25">
      <c r="A193" s="9"/>
      <c r="C193" s="243">
        <v>41964</v>
      </c>
      <c r="D193" s="5"/>
      <c r="E193" s="244">
        <v>2994</v>
      </c>
      <c r="F193" s="5"/>
      <c r="G193" s="5"/>
      <c r="H193" s="244" t="s">
        <v>2710</v>
      </c>
      <c r="J193" s="5"/>
      <c r="K193" s="243">
        <v>41676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5" t="s">
        <v>29</v>
      </c>
      <c r="B197" s="166"/>
      <c r="C197" s="166"/>
      <c r="D197" s="166"/>
      <c r="E197" s="166"/>
      <c r="F197" s="166"/>
      <c r="G197" s="166"/>
      <c r="H197" s="166"/>
      <c r="I197" s="166"/>
      <c r="J197" s="166"/>
      <c r="K197" s="166"/>
      <c r="L197" s="166"/>
      <c r="M197" s="166"/>
      <c r="N197" s="166"/>
      <c r="O197" s="167"/>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179" t="s">
        <v>2658</v>
      </c>
      <c r="C199" s="179"/>
      <c r="D199" s="179"/>
      <c r="E199" s="179"/>
      <c r="F199" s="179"/>
      <c r="G199" s="179"/>
      <c r="H199" s="179"/>
      <c r="I199" s="179"/>
      <c r="J199" s="179"/>
      <c r="K199" s="179"/>
      <c r="L199" s="179"/>
      <c r="M199" s="179"/>
      <c r="N199" s="179"/>
      <c r="O199" s="8"/>
    </row>
    <row r="200" spans="1:18" x14ac:dyDescent="0.25">
      <c r="A200" s="9"/>
      <c r="B200" s="209"/>
      <c r="C200" s="209"/>
      <c r="D200" s="209"/>
      <c r="E200" s="209"/>
      <c r="F200" s="209"/>
      <c r="G200" s="209"/>
      <c r="H200" s="209"/>
      <c r="I200" s="209"/>
      <c r="J200" s="209"/>
      <c r="K200" s="209"/>
      <c r="L200" s="209"/>
      <c r="M200" s="209"/>
      <c r="N200" s="209"/>
      <c r="O200" s="8"/>
    </row>
    <row r="201" spans="1:18" x14ac:dyDescent="0.25">
      <c r="A201" s="9"/>
      <c r="B201" s="210" t="s">
        <v>2648</v>
      </c>
      <c r="C201" s="211"/>
      <c r="D201" s="211"/>
      <c r="E201" s="211"/>
      <c r="F201" s="211"/>
      <c r="G201" s="211"/>
      <c r="H201" s="211"/>
      <c r="I201" s="211"/>
      <c r="J201" s="211"/>
      <c r="K201" s="211"/>
      <c r="L201" s="211"/>
      <c r="M201" s="211"/>
      <c r="N201" s="21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5" t="s">
        <v>2711</v>
      </c>
      <c r="J211" s="27" t="s">
        <v>2622</v>
      </c>
      <c r="K211" s="245" t="s">
        <v>2711</v>
      </c>
      <c r="L211" s="21"/>
      <c r="M211" s="21"/>
      <c r="N211" s="21"/>
      <c r="O211" s="8"/>
    </row>
    <row r="212" spans="1:15" x14ac:dyDescent="0.25">
      <c r="A212" s="9"/>
      <c r="B212" s="27" t="s">
        <v>2619</v>
      </c>
      <c r="C212" s="244" t="s">
        <v>2710</v>
      </c>
      <c r="D212" s="21"/>
      <c r="G212" s="27" t="s">
        <v>2621</v>
      </c>
      <c r="H212" s="245">
        <v>4224285</v>
      </c>
      <c r="J212" s="27" t="s">
        <v>2623</v>
      </c>
      <c r="K212" s="244"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Master</cp:lastModifiedBy>
  <cp:lastPrinted>2020-11-20T15:12:35Z</cp:lastPrinted>
  <dcterms:created xsi:type="dcterms:W3CDTF">2020-10-14T21:57:42Z</dcterms:created>
  <dcterms:modified xsi:type="dcterms:W3CDTF">2020-12-28T20:24:30Z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