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ster\Desktop\Nueva carpeta\"/>
    </mc:Choice>
  </mc:AlternateContent>
  <xr:revisionPtr revIDLastSave="0" documentId="8_{FFDC25D2-70D0-405E-9AC2-B942204430E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<sst xmlns="http://schemas.openxmlformats.org/spreadsheetml/2006/main" count="3234" uniqueCount="2713">
  <si>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</si>
  <si>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</si>
  <si>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</si>
  <si>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</si>
  <si>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</si>
  <si>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</si>
  <si>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</si>
  <si>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</si>
  <si>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</si>
  <si>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</si>
  <si>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</si>
  <si>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</si>
  <si>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</si>
  <si>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</si>
  <si>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</si>
  <si>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</si>
  <si>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</si>
  <si>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</si>
  <si>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</si>
  <si>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</si>
  <si>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</si>
  <si>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</si>
  <si>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</si>
  <si>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</si>
  <si>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</si>
  <si>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</si>
  <si>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</si>
  <si>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</si>
  <si>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</si>
  <si>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</si>
  <si>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</si>
  <si>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</si>
  <si>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</si>
  <si>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</si>
  <si>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</si>
  <si>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</si>
  <si>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</si>
  <si>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</si>
  <si>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</si>
  <si>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</si>
  <si>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</si>
  <si>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</si>
  <si>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</si>
  <si>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</si>
  <si>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</si>
  <si>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</si>
  <si>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</si>
  <si>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</si>
  <si>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</si>
  <si>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</si>
  <si>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</si>
  <si>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</si>
  <si>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</si>
  <si>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</si>
  <si>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</si>
  <si>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</si>
  <si>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</si>
  <si>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</si>
  <si>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</si>
  <si>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</si>
  <si>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</si>
  <si>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</si>
  <si>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</si>
  <si>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</si>
  <si>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</si>
  <si>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</si>
  <si>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</si>
  <si>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</si>
  <si>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</si>
  <si>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</si>
  <si>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</si>
  <si>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</si>
  <si>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</si>
  <si>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</si>
  <si>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</si>
  <si>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</si>
  <si>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</si>
  <si>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</si>
  <si>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</si>
  <si>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</si>
  <si>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</si>
  <si>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</si>
  <si>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</si>
  <si>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</si>
  <si>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</si>
  <si>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</si>
  <si>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</si>
  <si>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</si>
  <si>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</si>
  <si>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</si>
  <si>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</si>
  <si>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</si>
  <si>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</si>
  <si>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</si>
  <si>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</si>
  <si>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</si>
  <si>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</si>
  <si>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</si>
  <si>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</si>
  <si>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</si>
  <si>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</si>
  <si>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</si>
  <si>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</si>
  <si>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</si>
  <si>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</si>
  <si>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</si>
  <si>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</si>
  <si>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</si>
  <si>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</si>
  <si>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</si>
  <si>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</si>
  <si>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</si>
  <si>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</si>
  <si>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</si>
  <si>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</si>
  <si>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</si>
  <si>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</si>
  <si>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</si>
  <si>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</si>
  <si>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</si>
  <si>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</si>
  <si>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</si>
  <si>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</si>
  <si>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</si>
  <si>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</si>
  <si>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</si>
  <si>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</si>
  <si>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</si>
  <si>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</si>
  <si>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</si>
  <si>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</si>
  <si>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</si>
  <si>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</si>
  <si>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</si>
  <si>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</si>
  <si>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</si>
  <si>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</si>
  <si>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</si>
  <si>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</si>
  <si>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</si>
  <si>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</si>
  <si>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</si>
  <si>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</si>
  <si>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</si>
  <si>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</si>
  <si>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</si>
  <si>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</si>
  <si>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</si>
  <si>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</si>
  <si>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</si>
  <si>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</si>
  <si>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</si>
  <si>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</si>
  <si>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</si>
  <si>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</si>
  <si>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</si>
  <si>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</si>
  <si>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</si>
  <si>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</si>
  <si>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</si>
  <si>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</si>
  <si>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</si>
  <si>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</si>
  <si>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</si>
  <si>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</si>
  <si>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</si>
  <si>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</si>
  <si>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</si>
  <si>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</si>
  <si>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</si>
  <si>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</si>
  <si>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</si>
  <si>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</si>
  <si>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</si>
  <si>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</si>
  <si>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</si>
  <si>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</si>
  <si>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</si>
  <si>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</si>
  <si>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</si>
  <si>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</si>
  <si>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</si>
  <si>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</si>
  <si>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</si>
  <si>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</si>
  <si>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</si>
  <si>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</si>
  <si>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</si>
  <si>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</si>
  <si>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</si>
  <si>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</si>
  <si>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</si>
  <si>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</si>
  <si>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</si>
  <si>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</si>
  <si>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</si>
  <si>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</si>
  <si>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</si>
  <si>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</si>
  <si>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</si>
  <si>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</si>
  <si>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</si>
  <si>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</si>
  <si>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</si>
  <si>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</si>
  <si>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</si>
  <si>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</si>
  <si>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</si>
  <si>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</si>
  <si>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</si>
  <si>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</si>
  <si>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</si>
  <si>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</si>
  <si>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</si>
  <si>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</si>
  <si>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</si>
  <si>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</si>
  <si>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</si>
  <si>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</si>
  <si>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</si>
  <si>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</si>
  <si>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</si>
  <si>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</si>
  <si>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</si>
  <si>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</si>
  <si>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</si>
  <si>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</si>
  <si>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</si>
  <si>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</si>
  <si>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</si>
  <si>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</si>
  <si>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</si>
  <si>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</si>
  <si>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</si>
  <si>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</si>
  <si>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</si>
  <si>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</si>
  <si>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</si>
  <si>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</si>
  <si>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</si>
  <si>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</si>
  <si>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</si>
  <si>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</si>
  <si>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</si>
  <si>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</si>
  <si>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</si>
  <si>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</si>
  <si>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</si>
  <si>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</si>
  <si>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</si>
  <si>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</si>
  <si>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</si>
  <si>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</si>
  <si>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</si>
  <si>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</si>
  <si>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</si>
  <si>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</si>
  <si>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</si>
  <si>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</si>
  <si>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</si>
  <si>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</si>
  <si>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</si>
  <si>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</si>
  <si>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</si>
  <si>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</si>
  <si>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</si>
  <si>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</si>
  <si>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</si>
  <si>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</si>
  <si>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</si>
  <si>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</si>
  <si>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</si>
  <si>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</si>
  <si>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</si>
  <si>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</si>
  <si>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</si>
  <si>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</si>
  <si>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</si>
  <si>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</si>
  <si>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</si>
  <si>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</si>
  <si>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</si>
  <si>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</si>
  <si>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</si>
  <si>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</si>
  <si>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</si>
  <si>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</si>
  <si>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</si>
  <si>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</si>
  <si>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</si>
  <si>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</si>
  <si>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</si>
  <si>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</si>
  <si>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</si>
  <si>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</si>
  <si>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</si>
  <si>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</si>
  <si>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</si>
  <si>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</si>
  <si>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</si>
  <si>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</si>
  <si>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</si>
  <si>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</si>
  <si>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</si>
  <si>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</si>
  <si>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</si>
  <si>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</si>
  <si>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</si>
  <si>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</si>
  <si>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</si>
  <si>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</si>
  <si>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</si>
  <si>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</si>
  <si>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</si>
  <si>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</si>
  <si>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</si>
  <si>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</si>
  <si>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</si>
  <si>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</si>
  <si>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</si>
  <si>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</si>
  <si>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</si>
  <si>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</si>
  <si>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</si>
  <si>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</si>
  <si>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</si>
  <si>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</si>
  <si>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</si>
  <si>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</si>
  <si>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</si>
  <si>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</si>
  <si>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</si>
  <si>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</si>
  <si>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</si>
  <si>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</si>
  <si>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</si>
  <si>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</si>
  <si>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</si>
  <si>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</si>
  <si>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</si>
  <si>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</si>
  <si>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</si>
  <si>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</si>
  <si>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</si>
  <si>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</si>
  <si>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</si>
  <si>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</si>
  <si>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</si>
  <si>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</si>
  <si>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</si>
  <si>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</si>
  <si>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</si>
  <si>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</si>
  <si>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</si>
  <si>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</si>
  <si>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</si>
  <si>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</si>
  <si>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</si>
  <si>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</si>
  <si>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</si>
  <si>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</si>
  <si>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</si>
  <si>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</si>
  <si>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</si>
  <si>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</si>
  <si>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</si>
  <si>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</si>
  <si>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</si>
  <si>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</si>
  <si>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</si>
  <si>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</si>
  <si>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</si>
  <si>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</si>
  <si>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</si>
  <si>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</si>
  <si>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</si>
  <si>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</si>
  <si>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</si>
  <si>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</si>
  <si>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</si>
  <si>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</si>
  <si>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</si>
  <si>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</si>
  <si>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</si>
  <si>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</si>
  <si>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</si>
  <si>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</si>
  <si>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</si>
  <si>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</si>
  <si>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</si>
  <si>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</si>
  <si>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</si>
  <si>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</si>
  <si>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</si>
  <si>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</si>
  <si>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</si>
  <si>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</si>
  <si>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</si>
  <si>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</si>
  <si>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</si>
  <si>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</si>
  <si>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</si>
  <si>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</si>
  <si>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</si>
  <si>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</si>
  <si>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</si>
  <si>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</si>
  <si>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</si>
  <si>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</si>
  <si>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</si>
  <si>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</si>
  <si>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</si>
  <si>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</si>
  <si>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</si>
  <si>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</si>
  <si>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</si>
  <si>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</si>
  <si>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</si>
  <si>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</si>
  <si>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</si>
  <si>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</si>
  <si>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</si>
  <si>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</si>
  <si>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</si>
  <si>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</si>
  <si>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</si>
  <si>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</si>
  <si>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</si>
  <si>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</si>
  <si>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</si>
  <si>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</si>
  <si>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</si>
  <si>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</si>
  <si>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</si>
  <si>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</si>
  <si>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</si>
  <si>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</si>
  <si>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</si>
  <si>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</si>
  <si>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</si>
  <si>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</si>
  <si>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</si>
  <si>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</si>
  <si>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</si>
  <si>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</si>
  <si>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</si>
  <si>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</si>
  <si>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</si>
  <si>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</si>
  <si>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</si>
  <si>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</si>
  <si>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</si>
  <si>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</si>
  <si>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</si>
  <si>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</si>
  <si>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</si>
  <si>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</si>
  <si>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</si>
  <si>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</si>
  <si>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</si>
  <si>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</si>
  <si>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</si>
  <si>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</si>
  <si>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</si>
  <si>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</si>
  <si>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</si>
  <si>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</si>
  <si>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</si>
  <si>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</si>
  <si>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</si>
  <si>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</si>
  <si>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</si>
  <si>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</si>
  <si>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</si>
  <si>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</si>
  <si>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</si>
  <si>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</si>
  <si>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</si>
  <si>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</si>
  <si>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</si>
  <si>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</si>
  <si>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</si>
  <si>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</si>
  <si>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</si>
  <si>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</si>
  <si>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</si>
  <si>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</si>
  <si>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</si>
  <si>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</si>
  <si>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</si>
  <si>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</si>
  <si>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</si>
  <si>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</si>
  <si>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</si>
  <si>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</si>
  <si>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</si>
  <si>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</si>
  <si>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</si>
  <si>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</si>
  <si>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</si>
  <si>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</si>
  <si>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</si>
  <si>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</si>
  <si>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</si>
  <si>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</si>
  <si>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</si>
  <si>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</si>
  <si>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</si>
  <si>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</si>
  <si>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</si>
  <si>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</si>
  <si>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</si>
  <si>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</si>
  <si>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</si>
  <si>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</si>
  <si>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</si>
  <si>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</si>
  <si>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</si>
  <si>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</si>
  <si>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</si>
  <si>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</si>
  <si>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</si>
  <si>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</si>
  <si>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</si>
  <si>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</si>
  <si>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</si>
  <si>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</si>
  <si>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</si>
  <si>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</si>
  <si>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</si>
  <si>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</si>
  <si>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</si>
  <si>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</si>
  <si>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</si>
  <si>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</si>
  <si>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</si>
  <si>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</si>
  <si>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</si>
  <si>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</si>
  <si>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</si>
  <si>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</si>
  <si>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</si>
  <si>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</si>
  <si>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</si>
  <si>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</si>
  <si>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</si>
  <si>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</si>
  <si>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</si>
  <si>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</si>
  <si>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</si>
  <si>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</si>
  <si>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</si>
  <si>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</si>
  <si>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</si>
  <si>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</si>
  <si>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</si>
  <si>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</si>
  <si>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</si>
  <si>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</si>
  <si>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</si>
  <si>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</si>
  <si>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</si>
  <si>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</si>
  <si>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</si>
  <si>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</si>
  <si>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</si>
  <si>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</si>
  <si>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</si>
  <si>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</si>
  <si>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</si>
  <si>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</si>
  <si>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</si>
  <si>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</si>
  <si>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</si>
  <si>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</si>
  <si>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</si>
  <si>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</si>
  <si>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</si>
  <si>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</si>
  <si>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</si>
  <si>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</si>
  <si>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</si>
  <si>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</si>
  <si>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</si>
  <si>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</si>
  <si>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</si>
  <si>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</si>
  <si>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</si>
  <si>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</si>
  <si>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</si>
  <si>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</si>
  <si>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</si>
  <si>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</si>
  <si>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</si>
  <si>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</si>
  <si>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</si>
  <si>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</si>
  <si>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</si>
  <si>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</si>
  <si>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</si>
  <si>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</si>
  <si>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</si>
  <si>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</si>
  <si>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</si>
  <si>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</si>
  <si>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</si>
  <si>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</si>
  <si>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</si>
  <si>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</si>
  <si>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</si>
  <si>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</si>
  <si>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</si>
  <si>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</si>
  <si>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</si>
  <si>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</si>
  <si>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</si>
  <si>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</si>
  <si>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</si>
  <si>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</si>
  <si>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</si>
  <si>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</si>
  <si>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</si>
  <si>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</si>
  <si>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</si>
  <si>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</si>
  <si>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</si>
  <si>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</si>
  <si>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</si>
  <si>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</si>
  <si>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</si>
  <si>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</si>
  <si>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</si>
  <si>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</si>
  <si>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</si>
  <si>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</si>
  <si>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</si>
  <si>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</si>
  <si>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</si>
  <si>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</si>
  <si>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</si>
  <si>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</si>
  <si>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</si>
  <si>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</si>
  <si>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</si>
  <si>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</si>
  <si>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</si>
  <si>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</si>
  <si>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</si>
  <si>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</si>
  <si>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</si>
  <si>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</si>
  <si>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</si>
  <si>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</si>
  <si>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</si>
  <si>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</si>
  <si>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</si>
  <si>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</si>
  <si>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</si>
  <si>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</si>
  <si>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</si>
  <si>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</si>
  <si>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</si>
  <si>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</si>
  <si>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</si>
  <si>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</si>
  <si>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</si>
  <si>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</si>
  <si>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</si>
  <si>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</si>
  <si>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</si>
  <si>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</si>
  <si>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</si>
  <si>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</si>
  <si>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</si>
  <si>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</si>
  <si>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</si>
  <si>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</si>
  <si>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</si>
  <si>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</si>
  <si>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</si>
  <si>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</si>
  <si>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</si>
  <si>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</si>
  <si>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</si>
  <si>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</si>
  <si>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</si>
  <si>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</si>
  <si>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</si>
  <si>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</si>
  <si>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</si>
  <si>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</si>
  <si>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</si>
  <si>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</si>
  <si>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</si>
  <si>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</si>
  <si>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</si>
  <si>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</si>
  <si>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</si>
  <si>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</si>
  <si>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</si>
  <si>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</si>
  <si>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</si>
  <si>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</si>
  <si>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</si>
  <si>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</si>
  <si>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</si>
  <si>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</si>
  <si>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</si>
  <si>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</si>
  <si>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</si>
  <si>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</si>
  <si>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</si>
  <si>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</si>
  <si>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</si>
  <si>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</si>
  <si>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</si>
  <si>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</si>
  <si>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</si>
  <si>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</si>
  <si>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</si>
  <si>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</si>
  <si>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</si>
  <si>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</si>
  <si>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</si>
  <si>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</si>
  <si>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</si>
  <si>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</si>
  <si>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</si>
  <si>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</si>
  <si>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</si>
  <si>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</si>
  <si>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</si>
  <si>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</si>
  <si>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</si>
  <si>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</si>
  <si>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</si>
  <si>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</si>
  <si>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</si>
  <si>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</si>
  <si>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</si>
  <si>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</si>
  <si>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</si>
  <si>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</si>
  <si>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</si>
  <si>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</si>
  <si>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</si>
  <si>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</si>
  <si>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</si>
  <si>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</si>
  <si>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</si>
  <si>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</si>
  <si>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</si>
  <si>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</si>
  <si>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</si>
  <si>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</si>
  <si>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</si>
  <si>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</si>
  <si>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</si>
  <si>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</si>
  <si>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</si>
  <si>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</si>
  <si>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</si>
  <si>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</si>
  <si>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</si>
  <si>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</si>
  <si>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</si>
  <si>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</si>
  <si>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</si>
  <si>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</si>
  <si>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</si>
  <si>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</si>
  <si>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</si>
  <si>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</si>
  <si>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</si>
  <si>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</si>
  <si>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</si>
  <si>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</si>
  <si>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</si>
  <si>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</si>
  <si>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</si>
  <si>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</si>
  <si>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</si>
  <si>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</si>
  <si>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</si>
  <si>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</si>
  <si>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</si>
  <si>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</si>
  <si>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</si>
  <si>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</si>
  <si>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</si>
  <si>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</si>
  <si>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</si>
  <si>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</si>
  <si>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</si>
  <si>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</si>
  <si>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</si>
  <si>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</si>
  <si>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</si>
  <si>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</si>
  <si>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</si>
  <si>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</si>
  <si>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</si>
  <si>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</si>
  <si>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</si>
  <si>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</si>
  <si>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</si>
  <si>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</si>
  <si>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</si>
  <si>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</si>
  <si>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</si>
  <si>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</si>
  <si>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</si>
  <si>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</si>
  <si>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</si>
  <si>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</si>
  <si>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</si>
  <si>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</si>
  <si>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</si>
  <si>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</si>
  <si>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</si>
  <si>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</si>
  <si>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</si>
  <si>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</si>
  <si>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</si>
  <si>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</si>
  <si>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</si>
  <si>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</si>
  <si>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</si>
  <si>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</si>
  <si>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</si>
  <si>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</si>
  <si>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</si>
  <si>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</si>
  <si>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</si>
  <si>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</si>
  <si>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</si>
  <si>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</si>
  <si>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</si>
  <si>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</si>
  <si>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</si>
  <si>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</si>
  <si>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</si>
  <si>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</si>
  <si>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</si>
  <si>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</si>
  <si>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</si>
  <si>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</si>
  <si>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</si>
  <si>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</si>
  <si>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</si>
  <si>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</si>
  <si>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</si>
  <si>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</si>
  <si>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</si>
  <si>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</si>
  <si>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</si>
  <si>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</si>
  <si>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</si>
  <si>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</si>
  <si>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</si>
  <si>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</si>
  <si>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</si>
  <si>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</si>
  <si>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</si>
  <si>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</si>
  <si>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</si>
  <si>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</si>
  <si>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</si>
  <si>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</si>
  <si>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</si>
  <si>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</si>
  <si>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</si>
  <si>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</si>
  <si>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</si>
  <si>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</si>
  <si>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</si>
  <si>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</si>
  <si>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</si>
  <si>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</si>
  <si>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</si>
  <si>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</si>
  <si>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</si>
  <si>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</si>
  <si>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</si>
  <si>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</si>
  <si>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</si>
  <si>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</si>
  <si>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</si>
  <si>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</si>
  <si>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</si>
  <si>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</si>
  <si>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</si>
  <si>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</si>
  <si>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</si>
  <si>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</si>
  <si>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</si>
  <si>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</si>
  <si>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</si>
  <si>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</si>
  <si>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</si>
  <si>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</si>
  <si>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</si>
  <si>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</si>
  <si>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</si>
  <si>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</si>
  <si>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</si>
  <si>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</si>
  <si>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</si>
  <si>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</si>
  <si>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</si>
  <si>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</si>
  <si>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</si>
  <si>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</si>
  <si>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</si>
  <si>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</si>
  <si>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</si>
  <si>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</si>
  <si>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</si>
  <si>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</si>
  <si>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</si>
  <si>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</si>
  <si>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</si>
  <si>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</si>
  <si>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</si>
  <si>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</si>
  <si>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</si>
  <si>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</si>
  <si>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</si>
  <si>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</si>
  <si>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</si>
  <si>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</si>
  <si>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</si>
  <si>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</si>
  <si>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</si>
  <si>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</si>
  <si>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</si>
  <si>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</si>
  <si>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</si>
  <si>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</si>
  <si>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</si>
  <si>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</si>
  <si>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</si>
  <si>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</si>
  <si>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</si>
  <si>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</si>
  <si>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</si>
  <si>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</si>
  <si>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</si>
  <si>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</si>
  <si>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</si>
  <si>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</si>
  <si>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</si>
  <si>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</si>
  <si>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</si>
  <si>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</si>
  <si>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</si>
  <si>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</si>
  <si>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</si>
  <si>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</si>
  <si>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</si>
  <si>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</si>
  <si>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</si>
  <si>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</si>
  <si>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</si>
  <si>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</si>
  <si>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</si>
  <si>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</si>
  <si>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</si>
  <si>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</si>
  <si>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</si>
  <si>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</si>
  <si>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</si>
  <si>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</si>
  <si>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</si>
  <si>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</si>
  <si>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</si>
  <si>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</si>
  <si>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</si>
  <si>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</si>
  <si>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</si>
  <si>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</si>
  <si>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</si>
  <si>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</si>
  <si>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</si>
  <si>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</si>
  <si>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</si>
  <si>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</si>
  <si>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</si>
  <si>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</si>
  <si>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</si>
  <si>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</si>
  <si>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</si>
  <si>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</si>
  <si>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</si>
  <si>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</si>
  <si>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</si>
  <si>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</si>
  <si>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</si>
  <si>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</si>
  <si>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</si>
  <si>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</si>
  <si>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</si>
  <si>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</si>
  <si>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</si>
  <si>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</si>
  <si>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</si>
  <si>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</si>
  <si>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</si>
  <si>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</si>
  <si>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</si>
  <si>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</si>
  <si>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</si>
  <si>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</si>
  <si>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</si>
  <si>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</si>
  <si>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</si>
  <si>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</si>
  <si>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</si>
  <si>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</si>
  <si>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</si>
  <si>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</si>
  <si>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</si>
  <si>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</si>
  <si>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</si>
  <si>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</si>
  <si>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</si>
  <si>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</si>
  <si>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</si>
  <si>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</si>
  <si>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</si>
  <si>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</si>
  <si>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</si>
  <si>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</si>
  <si>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</si>
  <si>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</si>
  <si>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</si>
  <si>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</si>
  <si>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</si>
  <si>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</si>
  <si>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</si>
  <si>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</si>
  <si>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</si>
  <si>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</si>
  <si>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</si>
  <si>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</si>
  <si>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</si>
  <si>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</si>
  <si>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</si>
  <si>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</si>
  <si>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</si>
  <si>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</si>
  <si>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</si>
  <si>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</si>
  <si>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</si>
  <si>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</si>
  <si>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</si>
  <si>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</si>
  <si>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</si>
  <si>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</si>
  <si>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</si>
  <si>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</si>
  <si>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</si>
  <si>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</si>
  <si>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</si>
  <si>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</si>
  <si>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</si>
  <si>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</si>
  <si>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</si>
  <si>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</si>
  <si>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</si>
  <si>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</si>
  <si>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</si>
  <si>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</si>
  <si>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</si>
  <si>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</si>
  <si>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</si>
  <si>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</si>
  <si>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</si>
  <si>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</si>
  <si>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</si>
  <si>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</si>
  <si>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</si>
  <si>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</si>
  <si>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</si>
  <si>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</si>
  <si>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</si>
  <si>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</si>
  <si>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</si>
  <si>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</si>
  <si>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</si>
  <si>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</si>
  <si>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</si>
  <si>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</si>
  <si>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</si>
  <si>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</si>
  <si>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</si>
  <si>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</si>
  <si>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</si>
  <si>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</si>
  <si>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</si>
  <si>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</si>
  <si>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</si>
  <si>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</si>
  <si>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</si>
  <si>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</si>
  <si>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</si>
  <si>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</si>
  <si>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</si>
  <si>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</si>
  <si>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</si>
  <si>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</si>
  <si>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</si>
  <si>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</si>
  <si>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</si>
  <si>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</si>
  <si>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</si>
  <si>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</si>
  <si>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</si>
  <si>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</si>
  <si>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</si>
  <si>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</si>
  <si>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</si>
  <si>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</si>
  <si>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</si>
  <si>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</si>
  <si>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</si>
  <si>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</si>
  <si>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</si>
  <si>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</si>
  <si>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</si>
  <si>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</si>
  <si>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</si>
  <si>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</si>
  <si>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</si>
  <si>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</si>
  <si>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</si>
  <si>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</si>
  <si>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</si>
  <si>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</si>
  <si>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</si>
  <si>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</si>
  <si>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</si>
  <si>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</si>
  <si>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</si>
  <si>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</si>
  <si>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</si>
  <si>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</si>
  <si>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</si>
  <si>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</si>
  <si>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</si>
  <si>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</si>
  <si>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</si>
  <si>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</si>
  <si>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</si>
  <si>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</si>
  <si>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</si>
  <si>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</si>
  <si>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</si>
  <si>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</si>
  <si>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</si>
  <si>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</si>
  <si>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</si>
  <si>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</si>
  <si>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</si>
  <si>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</si>
  <si>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</si>
  <si>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</si>
  <si>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</si>
  <si>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</si>
  <si>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</si>
  <si>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</si>
  <si>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</si>
  <si>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</si>
  <si>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</si>
  <si>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</si>
  <si>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</si>
  <si>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</si>
  <si>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</si>
  <si>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</si>
  <si>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</si>
  <si>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</si>
  <si>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</si>
  <si>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</si>
  <si>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</si>
  <si>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</si>
  <si>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</si>
  <si>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</si>
  <si>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</si>
  <si>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</si>
  <si>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</si>
  <si>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</si>
  <si>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</si>
  <si>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</si>
  <si>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</si>
  <si>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</si>
  <si>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</si>
  <si>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</si>
  <si>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</si>
  <si>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</si>
  <si>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</si>
  <si>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</si>
  <si>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</si>
  <si>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</si>
  <si>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</si>
  <si>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</si>
  <si>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</si>
  <si>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</si>
  <si>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</si>
  <si>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</si>
  <si>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</si>
  <si>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</si>
  <si>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</si>
  <si>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</si>
  <si>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</si>
  <si>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</si>
  <si>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</si>
  <si>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</si>
  <si>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</si>
  <si>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</si>
  <si>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</si>
  <si>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</si>
  <si>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</si>
  <si>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</si>
  <si>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</si>
  <si>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</si>
  <si>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</si>
  <si>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</si>
  <si>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</si>
  <si>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</si>
  <si>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</si>
  <si>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</si>
  <si>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</si>
  <si>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</si>
  <si>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</si>
  <si>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</si>
  <si>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</si>
  <si>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</si>
  <si>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</si>
  <si>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</si>
  <si>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</si>
  <si>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</si>
  <si>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</si>
  <si>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</si>
  <si>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</si>
  <si>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</si>
  <si>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</si>
  <si>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</si>
  <si>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</si>
  <si>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</si>
  <si>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</si>
  <si>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</si>
  <si>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</si>
  <si>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</si>
  <si>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</si>
  <si>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</si>
  <si>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</si>
  <si>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</si>
  <si>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</si>
  <si>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</si>
  <si>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</si>
  <si>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</si>
  <si>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</si>
  <si>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</si>
  <si>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</si>
  <si>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</si>
  <si>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</si>
  <si>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</si>
  <si>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</si>
  <si>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</si>
  <si>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</si>
  <si>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</si>
  <si>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</si>
  <si>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</si>
  <si>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</si>
  <si>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</si>
  <si>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</si>
  <si>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</si>
  <si>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</si>
  <si>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</si>
  <si>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</si>
  <si>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</si>
  <si>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</si>
  <si>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</si>
  <si>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</si>
  <si>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</si>
  <si>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</si>
  <si>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</si>
  <si>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</si>
  <si>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</si>
  <si>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</si>
  <si>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</si>
  <si>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</si>
  <si>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</si>
  <si>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</si>
  <si>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</si>
  <si>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</si>
  <si>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</si>
  <si>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</si>
  <si>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</si>
  <si>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</si>
  <si>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</si>
  <si>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</si>
  <si>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</si>
  <si>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</si>
  <si>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</si>
  <si>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</si>
  <si>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</si>
  <si>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</si>
  <si>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</si>
  <si>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</si>
  <si>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</si>
  <si>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</si>
  <si>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</si>
  <si>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</si>
  <si>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</si>
  <si>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</si>
  <si>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</si>
  <si>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</si>
  <si>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</si>
  <si>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</si>
  <si>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</si>
  <si>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</si>
  <si>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</si>
  <si>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</si>
  <si>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</si>
  <si>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</si>
  <si>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</si>
  <si>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</si>
  <si>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</si>
  <si>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</si>
  <si>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</si>
  <si>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</si>
  <si>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</si>
  <si>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</si>
  <si>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</si>
  <si>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</si>
  <si>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</si>
  <si>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</si>
  <si>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</si>
  <si>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</si>
  <si>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</si>
  <si>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</si>
  <si>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</si>
  <si>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</si>
  <si>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</si>
  <si>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</si>
  <si>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</si>
  <si>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</si>
  <si>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</si>
  <si>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</si>
  <si>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</si>
  <si>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</si>
  <si>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</si>
  <si>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</si>
  <si>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</si>
  <si>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</si>
  <si>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</si>
  <si>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</si>
  <si>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</si>
  <si>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</si>
  <si>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</si>
  <si>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</si>
  <si>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</si>
  <si>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</si>
  <si>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</si>
  <si>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</si>
  <si>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</si>
  <si>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</si>
  <si>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</si>
  <si>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</si>
  <si>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</si>
  <si>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</si>
  <si>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</si>
  <si>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</si>
  <si>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</si>
  <si>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</si>
  <si>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</si>
  <si>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</si>
  <si>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</si>
  <si>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</si>
  <si>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</si>
  <si>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</si>
  <si>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</si>
  <si>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</si>
  <si>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</si>
  <si>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</si>
  <si>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</si>
  <si>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</si>
  <si>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</si>
  <si>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</si>
  <si>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</si>
  <si>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</si>
  <si>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</si>
  <si>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</si>
  <si>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</si>
  <si>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</si>
  <si>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</si>
  <si>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</si>
  <si>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</si>
  <si>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</si>
  <si>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</si>
  <si>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</si>
  <si>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</si>
  <si>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</si>
  <si>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</si>
  <si>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</si>
  <si>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</si>
  <si>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</si>
  <si>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</si>
  <si>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</si>
  <si>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</si>
  <si>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</si>
  <si>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</si>
  <si>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</si>
  <si>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</si>
  <si>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</si>
  <si>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</si>
  <si>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</si>
  <si>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</si>
  <si>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</si>
  <si>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</si>
  <si>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</si>
  <si>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</si>
  <si>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</si>
  <si>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</si>
  <si>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</si>
  <si>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</si>
  <si>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</si>
  <si>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</si>
  <si>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</si>
  <si>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</si>
  <si>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</si>
  <si>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</si>
  <si>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</si>
  <si>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</si>
  <si>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</si>
  <si>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</si>
  <si>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</si>
  <si>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</si>
  <si>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</si>
  <si>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</si>
  <si>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</si>
  <si>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</si>
  <si>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</si>
  <si>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</si>
  <si>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</si>
  <si>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</si>
  <si>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</si>
  <si>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</si>
  <si>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</si>
  <si>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</si>
  <si>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</si>
  <si>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</si>
  <si>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</si>
  <si>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</si>
  <si>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</si>
  <si>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</si>
  <si>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</si>
  <si>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</si>
  <si>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</si>
  <si>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</si>
  <si>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</si>
  <si>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</si>
  <si>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</si>
  <si>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</si>
  <si>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</si>
  <si>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</si>
  <si>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</si>
  <si>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</si>
  <si>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</si>
  <si>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</si>
  <si>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</si>
  <si>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</si>
  <si>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</si>
  <si>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</si>
  <si>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</si>
  <si>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</si>
  <si>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</si>
  <si>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</si>
  <si>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</si>
  <si>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</si>
  <si>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</si>
  <si>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</si>
  <si>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</si>
  <si>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</si>
  <si>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</si>
  <si>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</si>
  <si>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</si>
  <si>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</si>
  <si>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</si>
  <si>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</si>
  <si>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</si>
  <si>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</si>
  <si>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</si>
  <si>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</si>
  <si>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</si>
  <si>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</si>
  <si>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</si>
  <si>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</si>
  <si>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</si>
  <si>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</si>
  <si>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</si>
  <si>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</si>
  <si>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</si>
  <si>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</si>
  <si>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</si>
  <si>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</si>
  <si>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</si>
  <si>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</si>
  <si>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</si>
  <si>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</si>
  <si>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</si>
  <si>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</si>
  <si>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</si>
  <si>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</si>
  <si>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</si>
  <si>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</si>
  <si>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</si>
  <si>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</si>
  <si>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</si>
  <si>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</si>
  <si>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</si>
  <si>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</si>
  <si>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</si>
  <si>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</si>
  <si>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</si>
  <si>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</si>
  <si>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</si>
  <si>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</si>
  <si>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</si>
  <si>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</si>
  <si>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</si>
  <si>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</si>
  <si>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</si>
  <si>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</si>
  <si>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</si>
  <si>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</si>
  <si>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</si>
  <si>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</si>
  <si>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</si>
  <si>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</si>
  <si>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</si>
  <si>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</si>
  <si>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</si>
  <si>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</si>
  <si>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</si>
  <si>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</si>
  <si>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</si>
  <si>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</si>
  <si>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</si>
  <si>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</si>
  <si>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</si>
  <si>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</si>
  <si>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</si>
  <si>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</si>
  <si>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</si>
  <si>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</si>
  <si>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</si>
  <si>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</si>
  <si>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</si>
  <si>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</si>
  <si>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</si>
  <si>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</si>
  <si>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</si>
  <si>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</si>
  <si>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</si>
  <si>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</si>
  <si>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</si>
  <si>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</si>
  <si>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</si>
  <si>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</si>
  <si>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</si>
  <si>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</si>
  <si>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</si>
  <si>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</si>
  <si>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</si>
  <si>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</si>
  <si>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</si>
  <si>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</si>
  <si>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</si>
  <si>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</si>
  <si>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</si>
  <si>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</si>
  <si>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</si>
  <si>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</si>
  <si>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</si>
  <si>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</si>
  <si>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</si>
  <si>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</si>
  <si>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</si>
  <si>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</si>
  <si>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</si>
  <si>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</si>
  <si>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</si>
  <si>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</si>
  <si>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</si>
  <si>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</si>
  <si>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</si>
  <si>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</si>
  <si>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</si>
  <si>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</si>
  <si>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</si>
  <si>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</si>
  <si>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</si>
  <si>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</si>
  <si>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</si>
  <si>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</si>
  <si>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</si>
  <si>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</si>
  <si>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</si>
  <si>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</si>
  <si>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</si>
  <si>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</si>
  <si>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</si>
  <si>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</si>
  <si>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</si>
  <si>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</si>
  <si>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</si>
  <si>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</si>
  <si>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</si>
  <si>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</si>
  <si>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</si>
  <si>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</si>
  <si>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</si>
  <si>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</si>
  <si>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</si>
  <si>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</si>
  <si>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</si>
  <si>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</si>
  <si>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</si>
  <si>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</si>
  <si>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</si>
  <si>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</si>
  <si>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</si>
  <si>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</si>
  <si>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</si>
  <si>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</si>
  <si>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</si>
  <si>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</si>
  <si>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</si>
  <si>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</si>
  <si>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</si>
  <si>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</si>
  <si>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</si>
  <si>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</si>
  <si>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</si>
  <si>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</si>
  <si>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</si>
  <si>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</si>
  <si>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</si>
  <si>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</si>
  <si>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</si>
  <si>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</si>
  <si>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</si>
  <si>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</si>
  <si>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</si>
  <si>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</si>
  <si>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</si>
  <si>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</si>
  <si>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</si>
  <si>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</si>
  <si>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</si>
  <si>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</si>
  <si>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</si>
  <si>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</si>
  <si>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</si>
  <si>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</si>
  <si>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</si>
  <si>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</si>
  <si>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</si>
  <si>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</si>
  <si>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</si>
  <si>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</si>
  <si>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</si>
  <si>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</si>
  <si>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</si>
  <si>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</si>
  <si>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</si>
  <si>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</si>
  <si>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</si>
  <si>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</si>
  <si>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</si>
  <si>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</si>
  <si>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</si>
  <si>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</si>
  <si>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</si>
  <si>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</si>
  <si>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</si>
  <si>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</si>
  <si>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</si>
  <si>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</si>
  <si>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</si>
  <si>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</si>
  <si>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</si>
  <si>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</si>
  <si>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</si>
  <si>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</si>
  <si>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</si>
  <si>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</si>
  <si>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</si>
  <si>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</si>
  <si>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</si>
  <si>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</si>
  <si>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</si>
  <si>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</si>
  <si>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</si>
  <si>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</si>
  <si>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</si>
  <si>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</si>
  <si>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</si>
  <si>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</si>
  <si>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</si>
  <si>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</si>
  <si>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</si>
  <si>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</si>
  <si>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</si>
  <si>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</si>
  <si>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</si>
  <si>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</si>
  <si>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</si>
  <si>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</si>
  <si>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</si>
  <si>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</si>
  <si>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</si>
  <si>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</si>
  <si>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</si>
  <si>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</si>
  <si>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</si>
  <si>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</si>
  <si>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</si>
  <si>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</si>
  <si>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</si>
  <si>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</si>
  <si>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</si>
  <si>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</si>
  <si>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</si>
  <si>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</si>
  <si>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</si>
  <si>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</si>
  <si>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</si>
  <si>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</si>
  <si>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</si>
  <si>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</si>
  <si>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</si>
  <si>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</si>
  <si>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</si>
  <si>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</si>
  <si>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</si>
  <si>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</si>
  <si>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</si>
  <si>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</si>
  <si>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</si>
  <si>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</si>
  <si>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</si>
  <si>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</si>
  <si>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</si>
  <si>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</si>
  <si>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</si>
  <si>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</si>
  <si>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</si>
  <si>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</si>
  <si>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</si>
  <si>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</si>
  <si>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</si>
  <si>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</si>
  <si>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</si>
  <si>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</si>
  <si>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</si>
  <si>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</si>
  <si>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</si>
  <si>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</si>
  <si>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</si>
  <si>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</si>
  <si>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</si>
  <si>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</si>
  <si>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</si>
  <si>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</si>
  <si>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</si>
  <si>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</si>
  <si>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</si>
  <si>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</si>
  <si>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</si>
  <si>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</si>
  <si>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</si>
  <si>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</si>
  <si>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</si>
  <si>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</si>
  <si>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</si>
  <si>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</si>
  <si>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</si>
  <si>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</si>
  <si>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</si>
  <si>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</si>
  <si>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</si>
  <si>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</si>
  <si>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</si>
  <si>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</si>
  <si>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</si>
  <si>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</si>
  <si>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</si>
  <si>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</si>
  <si>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</si>
  <si>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</si>
  <si>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</si>
  <si>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</si>
  <si>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</si>
  <si>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</si>
  <si>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</si>
  <si>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</si>
  <si>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</si>
  <si>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</si>
  <si>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</si>
  <si>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</si>
  <si>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</si>
  <si>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</si>
  <si>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</si>
  <si>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</si>
  <si>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</si>
  <si>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</si>
  <si>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</si>
  <si>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</si>
  <si>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</si>
  <si>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</si>
  <si>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</si>
  <si>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</si>
  <si>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</si>
  <si>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</si>
  <si>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</si>
  <si>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</si>
  <si>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</si>
  <si>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</si>
  <si>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</si>
  <si>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</si>
  <si>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</si>
  <si>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</si>
  <si>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</si>
  <si>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</si>
  <si>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</si>
  <si>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</si>
  <si>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</si>
  <si>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</si>
  <si>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</si>
  <si>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</si>
  <si>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</si>
  <si>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</si>
  <si>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</si>
  <si>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</si>
  <si>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</si>
  <si>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</si>
  <si>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</si>
  <si>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</si>
  <si>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</si>
  <si>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</si>
  <si>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</si>
  <si>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</si>
  <si>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</si>
  <si>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</si>
  <si>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</si>
  <si>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</si>
  <si>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</si>
  <si>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</si>
  <si>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</si>
  <si>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</si>
  <si>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</si>
  <si>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</si>
  <si>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</si>
  <si>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</si>
  <si>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</si>
  <si>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</si>
  <si>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</si>
  <si>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</si>
  <si>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</si>
  <si>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</si>
  <si>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</si>
  <si>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</si>
  <si>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</si>
  <si>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</si>
  <si>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</si>
  <si>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</si>
  <si>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</si>
  <si>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</si>
  <si>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</si>
  <si>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</si>
  <si>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</si>
  <si>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</si>
  <si>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</si>
  <si>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</si>
  <si>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</si>
  <si>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</si>
  <si>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</si>
  <si>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</si>
  <si>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</si>
  <si>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</si>
  <si>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</si>
  <si>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</si>
  <si>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</si>
  <si>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</si>
  <si>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</si>
  <si>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</si>
  <si>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</si>
  <si>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</si>
  <si>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</si>
  <si>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</si>
  <si>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</si>
  <si>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</si>
  <si>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</si>
  <si>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</si>
  <si>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</si>
  <si>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</si>
  <si>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</si>
  <si>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</si>
  <si>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</si>
  <si>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</si>
  <si>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</si>
  <si>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</si>
  <si>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</si>
  <si>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</si>
  <si>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</si>
  <si>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</si>
  <si>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</si>
  <si>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</si>
  <si>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</si>
  <si>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</si>
  <si>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</si>
  <si>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</si>
  <si>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</si>
  <si>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</si>
  <si>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</si>
  <si>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</si>
  <si>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</si>
  <si>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</si>
  <si>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</si>
  <si>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</si>
  <si>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</si>
  <si>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</si>
  <si>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</si>
  <si>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</si>
  <si>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</si>
  <si>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</si>
  <si>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</si>
  <si>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</si>
  <si>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</si>
  <si>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</si>
  <si>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</si>
  <si>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</si>
  <si>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</si>
  <si>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</si>
  <si>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</si>
  <si>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</si>
  <si>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</si>
  <si>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</si>
  <si>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</si>
  <si>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</si>
  <si>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</si>
  <si>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</si>
  <si>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</si>
  <si>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</si>
  <si>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</si>
  <si>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</si>
  <si>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</si>
  <si>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</si>
  <si>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</si>
  <si>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</si>
  <si>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</si>
  <si>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</si>
  <si>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</si>
  <si>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</si>
  <si>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</si>
  <si>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</si>
  <si>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</si>
  <si>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</si>
  <si>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</si>
  <si>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</si>
  <si>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</si>
  <si>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</si>
  <si>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</si>
  <si>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</si>
  <si>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</si>
  <si>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</si>
  <si>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</si>
  <si>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</si>
  <si>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</si>
  <si>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</si>
  <si>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</si>
  <si>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</si>
  <si>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</si>
  <si>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</si>
  <si>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</si>
  <si>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</si>
  <si>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</si>
  <si>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</si>
  <si>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</si>
  <si>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</si>
  <si>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</si>
  <si>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</si>
  <si>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</si>
  <si>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</si>
  <si>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</si>
  <si>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</si>
  <si>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</si>
  <si>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</si>
  <si>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</si>
  <si>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</si>
  <si>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</si>
  <si>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</si>
  <si>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</si>
  <si>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</si>
  <si>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</si>
  <si>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</si>
  <si>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</si>
  <si>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</si>
  <si>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</si>
  <si>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</si>
  <si>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</si>
  <si>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</si>
  <si>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</si>
  <si>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</si>
  <si>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</si>
  <si>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</si>
  <si>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</si>
  <si>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</si>
  <si>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</si>
  <si>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</si>
  <si>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</si>
  <si>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</si>
  <si>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</si>
  <si>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</si>
  <si>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</si>
  <si>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</si>
  <si>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</si>
  <si>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</si>
  <si>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</si>
  <si>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</si>
  <si>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</si>
  <si>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</si>
  <si>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</si>
  <si>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</si>
  <si>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</si>
  <si>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</si>
  <si>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</si>
  <si>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</si>
  <si>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</si>
  <si>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</si>
  <si>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</si>
  <si>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</si>
  <si>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</si>
  <si>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</si>
  <si>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</si>
  <si>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</si>
  <si>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</si>
  <si>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</si>
  <si>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</si>
  <si>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</si>
  <si>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</si>
  <si>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</si>
  <si>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</si>
  <si>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</si>
  <si>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</si>
  <si>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</si>
  <si>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</si>
  <si>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</si>
  <si>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</si>
  <si>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</si>
  <si>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</si>
  <si>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</si>
  <si>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</si>
  <si>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</si>
  <si>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</si>
  <si>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</si>
  <si>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</si>
  <si>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</si>
  <si>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</si>
  <si>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</si>
  <si>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</si>
  <si>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</si>
  <si>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</si>
  <si>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</si>
  <si>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</si>
  <si>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</si>
  <si>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</si>
  <si>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</si>
  <si>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</si>
  <si>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</si>
  <si>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</si>
  <si>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</si>
  <si>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</si>
  <si>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</si>
  <si>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</si>
  <si>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</si>
  <si>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</si>
  <si>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</si>
  <si>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</si>
  <si>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</si>
  <si>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</si>
  <si>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</si>
  <si>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</si>
  <si>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</si>
  <si>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</si>
  <si>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</si>
  <si>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</si>
  <si>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</si>
  <si>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</si>
  <si>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</si>
  <si>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</si>
  <si>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</si>
  <si>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</si>
  <si>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</si>
  <si>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</si>
  <si>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</si>
  <si>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</si>
  <si>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</si>
  <si>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</si>
  <si>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</si>
  <si>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</si>
  <si>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</si>
  <si>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</si>
  <si>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</si>
  <si>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</si>
  <si>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</si>
  <si>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</si>
  <si>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</si>
  <si>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</si>
  <si>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</si>
  <si>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</si>
  <si>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</si>
  <si>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</si>
  <si>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</si>
  <si>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</si>
  <si>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</si>
  <si>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</si>
  <si>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</si>
  <si>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</si>
  <si>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</si>
  <si>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</si>
  <si>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</si>
  <si>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</si>
  <si>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</si>
  <si>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</si>
  <si>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</si>
  <si>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</si>
  <si>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</si>
  <si>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</si>
  <si>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</si>
  <si>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</si>
  <si>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</si>
  <si>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</si>
  <si>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</si>
  <si>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</si>
  <si>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</si>
  <si>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</si>
  <si>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</si>
  <si>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</si>
  <si>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</si>
  <si>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</si>
  <si>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</si>
  <si>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</si>
  <si>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</si>
  <si>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</si>
  <si>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</si>
  <si>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</si>
  <si>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</si>
  <si>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</si>
  <si>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</si>
  <si>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</si>
  <si>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</si>
  <si>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</si>
  <si>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</si>
  <si>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</si>
  <si>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</si>
  <si>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</si>
  <si>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</si>
  <si>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</si>
  <si>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</si>
  <si>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</si>
  <si>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</si>
  <si>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</si>
  <si>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</si>
  <si>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</si>
  <si>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</si>
  <si>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</si>
  <si>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</si>
  <si>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</si>
  <si>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</si>
  <si>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</si>
  <si>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</si>
  <si>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</si>
  <si>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</si>
  <si>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</si>
  <si>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</si>
  <si>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</si>
  <si>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</si>
  <si>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</si>
  <si>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</si>
  <si>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</si>
  <si>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</si>
  <si>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</si>
  <si>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</si>
  <si>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</si>
  <si>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</si>
  <si>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</si>
  <si>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</si>
  <si>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</si>
  <si>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</si>
  <si>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</si>
  <si>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</si>
  <si>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</si>
  <si>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</si>
  <si>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</si>
  <si>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</si>
  <si>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</si>
  <si>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</si>
  <si>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</si>
  <si>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</si>
  <si>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</si>
  <si>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</si>
  <si>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</si>
  <si>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</si>
  <si>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</si>
  <si>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</si>
  <si>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</si>
  <si>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</si>
  <si>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</si>
  <si>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</si>
  <si>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</si>
  <si>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</si>
  <si>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</si>
  <si>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</si>
  <si>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</si>
  <si>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</si>
  <si>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</si>
  <si>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</si>
  <si>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</si>
  <si>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</si>
  <si>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</si>
  <si>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</si>
  <si>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</si>
  <si>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</si>
  <si>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</si>
  <si>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</si>
  <si>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</si>
  <si>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</si>
  <si>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</si>
  <si>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</si>
  <si>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</si>
  <si>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</si>
  <si>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</si>
  <si>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</si>
  <si>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</si>
  <si>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</si>
  <si>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</si>
  <si>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</si>
  <si>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</si>
  <si>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</si>
  <si>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</si>
  <si>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</si>
  <si>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</si>
  <si>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</si>
  <si>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</si>
  <si>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</si>
  <si>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</si>
  <si>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</si>
  <si>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</si>
  <si>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</si>
  <si>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</si>
  <si>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</si>
  <si>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</si>
  <si>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</si>
  <si>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</si>
  <si>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</si>
  <si>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</si>
  <si>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</si>
  <si>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</si>
  <si>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</si>
  <si>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</si>
  <si>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</si>
  <si>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</si>
  <si>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</si>
  <si>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</si>
  <si>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</si>
  <si>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</si>
  <si>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</si>
  <si>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</si>
  <si>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</si>
  <si>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</si>
  <si>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</si>
  <si>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</si>
  <si>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</si>
  <si>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</si>
  <si>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</si>
  <si>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</si>
  <si>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</si>
  <si>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</si>
  <si>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</si>
  <si>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</si>
  <si>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</si>
  <si>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</si>
  <si>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</si>
  <si>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</si>
  <si>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</si>
  <si>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</si>
  <si>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</si>
  <si>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</si>
  <si>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</si>
  <si>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</si>
  <si>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</si>
  <si>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</si>
  <si>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</si>
  <si>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</si>
  <si>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</si>
  <si>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</si>
  <si>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</si>
  <si>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</si>
  <si>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</si>
  <si>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</si>
  <si>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</si>
  <si>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</si>
  <si>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</si>
  <si>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</si>
  <si>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</si>
  <si>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</si>
  <si>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</si>
  <si>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</si>
  <si>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</si>
  <si>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</si>
  <si>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</si>
  <si>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</si>
  <si>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</si>
  <si>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</si>
  <si>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</si>
  <si>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</si>
  <si>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</si>
  <si>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</si>
  <si>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</si>
  <si>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</si>
  <si>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</si>
  <si>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</si>
  <si>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</si>
  <si>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</si>
  <si>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</si>
  <si>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</si>
  <si>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</si>
  <si>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</si>
  <si>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</si>
  <si>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</si>
  <si>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</si>
  <si>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</si>
  <si>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</si>
  <si>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</si>
  <si>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</si>
  <si>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</si>
  <si>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</si>
  <si>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</si>
  <si>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</si>
  <si>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</si>
  <si>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</si>
  <si>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</si>
  <si>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</si>
  <si>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</si>
  <si>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</si>
  <si>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</si>
  <si>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</si>
  <si>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</si>
  <si>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</si>
  <si>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</si>
  <si>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</si>
  <si>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</si>
  <si>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</si>
  <si>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</si>
  <si>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</si>
  <si>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</si>
  <si>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</si>
  <si>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</si>
  <si>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</si>
  <si>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</si>
  <si>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</si>
  <si>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</si>
  <si>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</si>
  <si>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</si>
  <si>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</si>
  <si>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</si>
  <si>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</si>
  <si>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</si>
  <si>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</si>
  <si>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</si>
  <si>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</si>
  <si>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</si>
  <si>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</si>
  <si>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</si>
  <si>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</si>
  <si>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</si>
  <si>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</si>
  <si>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</si>
  <si>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</si>
  <si>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</si>
  <si>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</si>
  <si>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</si>
  <si>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</si>
  <si>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</si>
  <si>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</si>
  <si>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</si>
  <si>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</si>
  <si>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</si>
  <si>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</si>
  <si>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</si>
  <si>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</si>
  <si>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</si>
  <si>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</si>
  <si>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</si>
  <si>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</si>
  <si>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</si>
  <si>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</si>
  <si>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</si>
  <si>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</si>
  <si>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</si>
  <si>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</si>
  <si>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</si>
  <si>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</si>
  <si>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</si>
  <si>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</si>
  <si>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</si>
  <si>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</si>
  <si>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</si>
  <si>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</si>
  <si>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</si>
  <si>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</si>
  <si>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</si>
  <si>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</si>
  <si>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</si>
  <si>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</si>
  <si>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</si>
  <si>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</si>
  <si>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</si>
  <si>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</si>
  <si>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</si>
  <si>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</si>
  <si>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</si>
  <si>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</si>
  <si>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</si>
  <si>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</si>
  <si>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</si>
  <si>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</si>
  <si>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</si>
  <si>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</si>
  <si>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</si>
  <si>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</si>
  <si>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</si>
  <si>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</si>
  <si>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</si>
  <si>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</si>
  <si>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</si>
  <si>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</si>
  <si>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</si>
  <si>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</si>
  <si>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</si>
  <si>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</si>
  <si>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</si>
  <si>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</si>
  <si>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</si>
  <si>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</si>
  <si>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</si>
  <si>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</si>
  <si>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</si>
  <si>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</si>
  <si>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</si>
  <si>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</si>
  <si>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</si>
  <si>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</si>
  <si>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</si>
  <si>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</si>
  <si>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</si>
  <si>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</si>
  <si>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</si>
  <si>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</si>
  <si>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</si>
  <si>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</si>
  <si>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</si>
  <si>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</si>
  <si>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</si>
  <si>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</si>
  <si>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</si>
  <si>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</si>
  <si>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</si>
  <si>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</si>
  <si>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</si>
  <si>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</si>
  <si>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</si>
  <si>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</si>
  <si>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</si>
  <si>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</si>
  <si>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</si>
  <si>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</si>
  <si>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</si>
  <si>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</si>
  <si>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</si>
  <si>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</si>
  <si>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</si>
  <si>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</si>
  <si>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</si>
  <si>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</si>
  <si>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</si>
  <si>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</si>
  <si>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</si>
  <si>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</si>
  <si>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</si>
  <si>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</si>
  <si>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</si>
  <si>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</si>
  <si>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</si>
  <si>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</si>
  <si>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</si>
  <si>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</si>
  <si>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</si>
  <si>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</si>
  <si>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</si>
  <si>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</si>
  <si>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</si>
  <si>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</si>
  <si>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</si>
  <si>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</si>
  <si>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</si>
  <si>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</si>
  <si>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</si>
  <si>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</si>
  <si>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</si>
  <si>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</si>
  <si>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</si>
  <si>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</si>
  <si>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</si>
  <si>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</si>
  <si>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</si>
  <si>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</si>
  <si>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</si>
  <si>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</si>
  <si>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</si>
  <si>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</si>
  <si>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</si>
  <si>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</si>
  <si>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</si>
  <si>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</si>
  <si>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</si>
  <si>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</si>
  <si>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</si>
  <si>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</si>
  <si>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</si>
  <si>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</si>
  <si>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</si>
  <si>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</si>
  <si>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</si>
  <si>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</si>
  <si>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</si>
  <si>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</si>
  <si>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</si>
  <si>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</si>
  <si>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</si>
  <si>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</si>
  <si>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</si>
  <si>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</si>
  <si>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</si>
  <si>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</si>
  <si>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</si>
  <si>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</si>
  <si>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</si>
  <si>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</si>
  <si>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</si>
  <si>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</si>
  <si>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</si>
  <si>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</si>
  <si>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</si>
  <si>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</si>
  <si>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</si>
  <si>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</si>
  <si>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</si>
  <si>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</si>
  <si>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</si>
  <si>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</si>
  <si>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</si>
  <si>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</si>
  <si>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</si>
  <si>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</si>
  <si>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</si>
  <si>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</si>
  <si>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</si>
  <si>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</si>
  <si>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</si>
  <si>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</si>
  <si>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</si>
  <si>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</si>
  <si>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</si>
  <si>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</si>
  <si>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</si>
  <si>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</si>
  <si>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</si>
  <si>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</si>
  <si>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</si>
  <si>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</si>
  <si>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</si>
  <si>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</si>
  <si>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</si>
  <si>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</si>
  <si>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</si>
  <si>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</si>
  <si>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</si>
  <si>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</si>
  <si>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</si>
  <si>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</si>
  <si>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</si>
  <si>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</si>
  <si>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</si>
  <si>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</si>
  <si>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</si>
  <si>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</si>
  <si>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</si>
  <si>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</si>
  <si>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</si>
  <si>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</si>
  <si>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</si>
  <si>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</si>
  <si>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</si>
  <si>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</si>
  <si>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</si>
  <si>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</si>
  <si>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</si>
  <si>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</si>
  <si>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</si>
  <si>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</si>
  <si>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</si>
  <si>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</si>
  <si>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</si>
  <si>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</si>
  <si>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</si>
  <si>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</si>
  <si>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</si>
  <si>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</si>
  <si>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</si>
  <si>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</si>
  <si>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</si>
  <si>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</si>
  <si>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</si>
  <si>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</si>
  <si>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</si>
  <si>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</si>
  <si>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</si>
  <si>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</si>
  <si>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</si>
  <si>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</si>
  <si>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</si>
  <si>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</si>
  <si>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</si>
  <si>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</si>
  <si>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</si>
  <si>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</si>
  <si>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</si>
  <si>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</si>
  <si>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</si>
  <si>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</si>
  <si>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</si>
  <si>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</si>
  <si>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</si>
  <si>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</si>
  <si>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</si>
  <si>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</si>
  <si>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</si>
  <si>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</si>
  <si>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</si>
  <si>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</si>
  <si>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</si>
  <si>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</si>
  <si>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</si>
  <si>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</si>
  <si>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</si>
  <si>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</si>
  <si>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</si>
  <si>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</si>
  <si>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</si>
  <si>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</si>
  <si>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</si>
  <si>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2021-47-10001254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</si>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</sst>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 zoomScale="70" zoomScaleNormal="70" zoomScaleSheetLayoutView="40" zoomScalePageLayoutView="40" workbookViewId="0">
      <selection activeCell="G21" sqref="G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88" t="s">
        <v>2653</v>
      </c>
      <c r="D2" s="189"/>
      <c r="E2" s="189"/>
      <c r="F2" s="189"/>
      <c r="G2" s="189"/>
      <c r="H2" s="189"/>
      <c r="I2" s="189"/>
      <c r="J2" s="189"/>
      <c r="K2" s="189"/>
      <c r="L2" s="164" t="s">
        <v>2640</v>
      </c>
      <c r="M2" s="164"/>
      <c r="N2" s="172" t="s">
        <v>2641</v>
      </c>
      <c r="O2" s="173"/>
    </row>
    <row r="3" spans="1:20" ht="33" customHeight="1" x14ac:dyDescent="0.25">
      <c r="A3" s="9"/>
      <c r="B3" s="8"/>
      <c r="C3" s="190"/>
      <c r="D3" s="191"/>
      <c r="E3" s="191"/>
      <c r="F3" s="191"/>
      <c r="G3" s="191"/>
      <c r="H3" s="191"/>
      <c r="I3" s="191"/>
      <c r="J3" s="191"/>
      <c r="K3" s="191"/>
      <c r="L3" s="174" t="s">
        <v>1</v>
      </c>
      <c r="M3" s="174"/>
      <c r="N3" s="174" t="s">
        <v>2642</v>
      </c>
      <c r="O3" s="176"/>
    </row>
    <row r="4" spans="1:20" ht="24.75" customHeight="1" thickBot="1" x14ac:dyDescent="0.3">
      <c r="A4" s="10"/>
      <c r="B4" s="12"/>
      <c r="C4" s="192"/>
      <c r="D4" s="193"/>
      <c r="E4" s="193"/>
      <c r="F4" s="193"/>
      <c r="G4" s="193"/>
      <c r="H4" s="193"/>
      <c r="I4" s="193"/>
      <c r="J4" s="193"/>
      <c r="K4" s="193"/>
      <c r="L4" s="177" t="s">
        <v>0</v>
      </c>
      <c r="M4" s="177"/>
      <c r="N4" s="177"/>
      <c r="O4" s="17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5" t="s">
        <v>2638</v>
      </c>
      <c r="B6" s="166"/>
      <c r="C6" s="166"/>
      <c r="D6" s="166"/>
      <c r="E6" s="166"/>
      <c r="F6" s="166"/>
      <c r="G6" s="166"/>
      <c r="H6" s="166"/>
      <c r="I6" s="166"/>
      <c r="J6" s="166"/>
      <c r="K6" s="166"/>
      <c r="L6" s="166"/>
      <c r="M6" s="166"/>
      <c r="N6" s="166"/>
      <c r="O6" s="16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68" t="str">
        <f>HYPERLINK("#MI_Oferente_Singular!A114","CAPACIDAD RESIDUAL")</f>
        <v>CAPACIDAD RESIDUAL</v>
      </c>
      <c r="F8" s="169"/>
      <c r="G8" s="17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68" t="str">
        <f>HYPERLINK("#MI_Oferente_Singular!A162","TALENTO HUMANO")</f>
        <v>TALENTO HUMANO</v>
      </c>
      <c r="F9" s="169"/>
      <c r="G9" s="17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68" t="str">
        <f>HYPERLINK("#MI_Oferente_Singular!F162","INFRAESTRUCTURA")</f>
        <v>INFRAESTRUCTURA</v>
      </c>
      <c r="F10" s="169"/>
      <c r="G10" s="17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236" t="s">
        <v>2676</v>
      </c>
      <c r="D15" s="35"/>
      <c r="E15" s="35"/>
      <c r="F15" s="5"/>
      <c r="G15" s="32" t="s">
        <v>1168</v>
      </c>
      <c r="H15" s="238" t="s">
        <v>711</v>
      </c>
      <c r="I15" s="32" t="s">
        <v>2624</v>
      </c>
      <c r="J15" s="107" t="s">
        <v>2626</v>
      </c>
      <c r="L15" s="194" t="s">
        <v>8</v>
      </c>
      <c r="M15" s="19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5" t="s">
        <v>21</v>
      </c>
      <c r="B17" s="166"/>
      <c r="C17" s="166"/>
      <c r="D17" s="166"/>
      <c r="E17" s="166"/>
      <c r="F17" s="166"/>
      <c r="G17" s="166"/>
      <c r="H17" s="165" t="s">
        <v>12</v>
      </c>
      <c r="I17" s="166"/>
      <c r="J17" s="166"/>
      <c r="K17" s="166"/>
      <c r="L17" s="166"/>
      <c r="M17" s="166"/>
      <c r="N17" s="166"/>
      <c r="O17" s="16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1" t="s">
        <v>2639</v>
      </c>
      <c r="I19" s="128" t="s">
        <v>11</v>
      </c>
      <c r="J19" s="129" t="s">
        <v>10</v>
      </c>
      <c r="K19" s="129" t="s">
        <v>2609</v>
      </c>
      <c r="L19" s="129" t="s">
        <v>1161</v>
      </c>
      <c r="M19" s="129" t="s">
        <v>1162</v>
      </c>
      <c r="N19" s="130" t="s">
        <v>2610</v>
      </c>
      <c r="O19" s="125"/>
      <c r="Q19" s="51"/>
      <c r="R19" s="51"/>
    </row>
    <row r="20" spans="1:23" ht="30" customHeight="1" x14ac:dyDescent="0.25">
      <c r="A20" s="9"/>
      <c r="B20" s="237">
        <v>819006346</v>
      </c>
      <c r="C20" s="5"/>
      <c r="D20" s="73"/>
      <c r="E20" s="5"/>
      <c r="F20" s="5"/>
      <c r="G20" s="5"/>
      <c r="H20" s="171"/>
      <c r="I20" s="112" t="s">
        <v>711</v>
      </c>
      <c r="J20" s="112" t="s">
        <v>724</v>
      </c>
      <c r="K20" s="239">
        <v>2252730060</v>
      </c>
      <c r="L20" s="240">
        <v>44197</v>
      </c>
      <c r="M20" s="240">
        <v>44561</v>
      </c>
      <c r="N20" s="123">
        <f>+(M20-L20)/30</f>
        <v>12.133333333333333</v>
      </c>
      <c r="O20" s="126"/>
      <c r="U20" s="122"/>
      <c r="V20" s="104">
        <f ca="1">NOW()</f>
        <v>44193.641570138891</v>
      </c>
      <c r="W20" s="104">
        <f ca="1">NOW()</f>
        <v>44193.641570138891</v>
      </c>
    </row>
    <row r="21" spans="1:23" ht="30" customHeight="1" outlineLevel="1" x14ac:dyDescent="0.25">
      <c r="A21" s="9"/>
      <c r="B21" s="71"/>
      <c r="C21" s="5"/>
      <c r="D21" s="5"/>
      <c r="E21" s="5"/>
      <c r="F21" s="5"/>
      <c r="G21" s="5"/>
      <c r="H21" s="70"/>
      <c r="I21" s="112"/>
      <c r="J21" s="112"/>
      <c r="K21" s="239"/>
      <c r="L21" s="240"/>
      <c r="M21" s="240"/>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195" t="s">
        <v>2</v>
      </c>
      <c r="C37" s="195"/>
      <c r="D37" s="195"/>
      <c r="E37" s="195"/>
      <c r="F37" s="195"/>
      <c r="G37" s="5"/>
      <c r="H37" s="117"/>
      <c r="I37" s="118"/>
      <c r="J37" s="118"/>
      <c r="K37" s="118"/>
      <c r="L37" s="118"/>
      <c r="M37" s="118"/>
      <c r="N37" s="118"/>
      <c r="O37" s="119"/>
    </row>
    <row r="38" spans="1:16" ht="21" customHeight="1" x14ac:dyDescent="0.25">
      <c r="A38" s="9"/>
      <c r="B38" s="163" t="str">
        <f>VLOOKUP(B20,EAS!A2:B1439,2,0)</f>
        <v>FUNDACIÓN ESPERANZA VERDE DE LOS NIÑOS</v>
      </c>
      <c r="C38" s="163"/>
      <c r="D38" s="163"/>
      <c r="E38" s="163"/>
      <c r="F38" s="163"/>
      <c r="G38" s="5"/>
      <c r="H38" s="120"/>
      <c r="I38" s="175" t="s">
        <v>7</v>
      </c>
      <c r="J38" s="175"/>
      <c r="K38" s="175"/>
      <c r="L38" s="175"/>
      <c r="M38" s="175"/>
      <c r="N38" s="175"/>
      <c r="O38" s="121"/>
    </row>
    <row r="39" spans="1:16" ht="42.95" customHeight="1" thickBot="1" x14ac:dyDescent="0.3">
      <c r="A39" s="10"/>
      <c r="B39" s="11"/>
      <c r="C39" s="11"/>
      <c r="D39" s="11"/>
      <c r="E39" s="11"/>
      <c r="F39" s="11"/>
      <c r="G39" s="11"/>
      <c r="H39" s="10"/>
      <c r="I39" s="207" t="s">
        <v>2677</v>
      </c>
      <c r="J39" s="207"/>
      <c r="K39" s="207"/>
      <c r="L39" s="207"/>
      <c r="M39" s="207"/>
      <c r="N39" s="207"/>
      <c r="O39" s="12"/>
    </row>
    <row r="40" spans="1:16" ht="15.75" thickBot="1" x14ac:dyDescent="0.3"/>
    <row r="41" spans="1:16" s="19" customFormat="1" ht="31.5" customHeight="1" thickBot="1" x14ac:dyDescent="0.3">
      <c r="A41" s="165" t="s">
        <v>3</v>
      </c>
      <c r="B41" s="166"/>
      <c r="C41" s="166"/>
      <c r="D41" s="166"/>
      <c r="E41" s="166"/>
      <c r="F41" s="166"/>
      <c r="G41" s="166"/>
      <c r="H41" s="166"/>
      <c r="I41" s="166"/>
      <c r="J41" s="166"/>
      <c r="K41" s="166"/>
      <c r="L41" s="166"/>
      <c r="M41" s="166"/>
      <c r="N41" s="166"/>
      <c r="O41" s="167"/>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2678</v>
      </c>
      <c r="C48" s="115" t="s">
        <v>31</v>
      </c>
      <c r="D48" s="112" t="s">
        <v>2679</v>
      </c>
      <c r="E48" s="241">
        <v>42401</v>
      </c>
      <c r="F48" s="241">
        <v>42674</v>
      </c>
      <c r="G48" s="145">
        <f>IF(AND(E48&lt;&gt;"",F48&lt;&gt;""),((F48-E48)/30),"")</f>
        <v>9.1</v>
      </c>
      <c r="H48" s="111" t="s">
        <v>2692</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2678</v>
      </c>
      <c r="C49" s="115" t="s">
        <v>31</v>
      </c>
      <c r="D49" s="112" t="s">
        <v>2680</v>
      </c>
      <c r="E49" s="241">
        <v>42401</v>
      </c>
      <c r="F49" s="241">
        <v>42674</v>
      </c>
      <c r="G49" s="145">
        <f t="shared" ref="G49:G50" si="2">IF(AND(E49&lt;&gt;"",F49&lt;&gt;""),((F49-E49)/30),"")</f>
        <v>9.1</v>
      </c>
      <c r="H49" s="242" t="s">
        <v>2693</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2678</v>
      </c>
      <c r="C50" s="115" t="s">
        <v>31</v>
      </c>
      <c r="D50" s="112" t="s">
        <v>2681</v>
      </c>
      <c r="E50" s="241">
        <v>42399</v>
      </c>
      <c r="F50" s="241">
        <v>42674</v>
      </c>
      <c r="G50" s="145">
        <f t="shared" si="2"/>
        <v>9.1666666666666661</v>
      </c>
      <c r="H50" s="242" t="s">
        <v>2694</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2678</v>
      </c>
      <c r="C51" s="115" t="s">
        <v>31</v>
      </c>
      <c r="D51" s="112" t="s">
        <v>2682</v>
      </c>
      <c r="E51" s="241">
        <v>42614</v>
      </c>
      <c r="F51" s="241">
        <v>42674</v>
      </c>
      <c r="G51" s="145">
        <f t="shared" ref="G51:G107" si="3">IF(AND(E51&lt;&gt;"",F51&lt;&gt;""),((F51-E51)/30),"")</f>
        <v>2</v>
      </c>
      <c r="H51" s="111" t="s">
        <v>2695</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2678</v>
      </c>
      <c r="C52" s="115" t="s">
        <v>31</v>
      </c>
      <c r="D52" s="112" t="s">
        <v>2683</v>
      </c>
      <c r="E52" s="241">
        <v>42675</v>
      </c>
      <c r="F52" s="241">
        <v>43039</v>
      </c>
      <c r="G52" s="145">
        <f t="shared" si="3"/>
        <v>12.133333333333333</v>
      </c>
      <c r="H52" s="111" t="s">
        <v>2696</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2678</v>
      </c>
      <c r="C53" s="115" t="s">
        <v>31</v>
      </c>
      <c r="D53" s="112" t="s">
        <v>2684</v>
      </c>
      <c r="E53" s="241">
        <v>42667</v>
      </c>
      <c r="F53" s="241">
        <v>43312</v>
      </c>
      <c r="G53" s="145">
        <f t="shared" si="3"/>
        <v>21.5</v>
      </c>
      <c r="H53" s="111" t="s">
        <v>2697</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2678</v>
      </c>
      <c r="C54" s="115" t="s">
        <v>31</v>
      </c>
      <c r="D54" s="112" t="s">
        <v>2684</v>
      </c>
      <c r="E54" s="241">
        <v>42667</v>
      </c>
      <c r="F54" s="241">
        <v>43312</v>
      </c>
      <c r="G54" s="145">
        <f t="shared" si="3"/>
        <v>21.5</v>
      </c>
      <c r="H54" s="111" t="s">
        <v>2697</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2678</v>
      </c>
      <c r="C55" s="115" t="s">
        <v>31</v>
      </c>
      <c r="D55" s="112" t="s">
        <v>2685</v>
      </c>
      <c r="E55" s="241">
        <v>43040</v>
      </c>
      <c r="F55" s="241">
        <v>43404</v>
      </c>
      <c r="G55" s="145">
        <f t="shared" si="3"/>
        <v>12.133333333333333</v>
      </c>
      <c r="H55" s="111" t="s">
        <v>2698</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2678</v>
      </c>
      <c r="C56" s="115" t="s">
        <v>31</v>
      </c>
      <c r="D56" s="112" t="s">
        <v>2685</v>
      </c>
      <c r="E56" s="241">
        <v>43040</v>
      </c>
      <c r="F56" s="241">
        <v>43404</v>
      </c>
      <c r="G56" s="145">
        <f t="shared" si="3"/>
        <v>12.133333333333333</v>
      </c>
      <c r="H56" s="111" t="s">
        <v>2698</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2678</v>
      </c>
      <c r="C57" s="115" t="s">
        <v>31</v>
      </c>
      <c r="D57" s="112" t="s">
        <v>2686</v>
      </c>
      <c r="E57" s="241">
        <v>43040</v>
      </c>
      <c r="F57" s="241">
        <v>43404</v>
      </c>
      <c r="G57" s="145">
        <f t="shared" si="3"/>
        <v>12.133333333333333</v>
      </c>
      <c r="H57" s="111" t="s">
        <v>2698</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2678</v>
      </c>
      <c r="C58" s="115" t="s">
        <v>31</v>
      </c>
      <c r="D58" s="112" t="s">
        <v>2686</v>
      </c>
      <c r="E58" s="241">
        <v>43040</v>
      </c>
      <c r="F58" s="241">
        <v>43404</v>
      </c>
      <c r="G58" s="145">
        <f t="shared" si="3"/>
        <v>12.133333333333333</v>
      </c>
      <c r="H58" s="111" t="s">
        <v>2698</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2678</v>
      </c>
      <c r="C59" s="115" t="s">
        <v>31</v>
      </c>
      <c r="D59" s="112" t="s">
        <v>2687</v>
      </c>
      <c r="E59" s="241">
        <v>43313</v>
      </c>
      <c r="F59" s="241">
        <v>43449</v>
      </c>
      <c r="G59" s="145">
        <f t="shared" si="3"/>
        <v>4.5333333333333332</v>
      </c>
      <c r="H59" s="111" t="s">
        <v>2699</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2678</v>
      </c>
      <c r="C60" s="115" t="s">
        <v>31</v>
      </c>
      <c r="D60" s="112" t="s">
        <v>2687</v>
      </c>
      <c r="E60" s="241">
        <v>43313</v>
      </c>
      <c r="F60" s="241">
        <v>43449</v>
      </c>
      <c r="G60" s="145">
        <f t="shared" si="3"/>
        <v>4.5333333333333332</v>
      </c>
      <c r="H60" s="111" t="s">
        <v>2699</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2678</v>
      </c>
      <c r="C61" s="115" t="s">
        <v>31</v>
      </c>
      <c r="D61" s="112" t="s">
        <v>2688</v>
      </c>
      <c r="E61" s="241">
        <v>43405</v>
      </c>
      <c r="F61" s="241">
        <v>43448</v>
      </c>
      <c r="G61" s="145">
        <f t="shared" si="3"/>
        <v>1.4333333333333333</v>
      </c>
      <c r="H61" s="111" t="s">
        <v>2700</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2678</v>
      </c>
      <c r="C62" s="115" t="s">
        <v>31</v>
      </c>
      <c r="D62" s="112" t="s">
        <v>2688</v>
      </c>
      <c r="E62" s="241">
        <v>43405</v>
      </c>
      <c r="F62" s="241">
        <v>43448</v>
      </c>
      <c r="G62" s="145">
        <f t="shared" si="3"/>
        <v>1.4333333333333333</v>
      </c>
      <c r="H62" s="111" t="s">
        <v>2700</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2678</v>
      </c>
      <c r="C63" s="115" t="s">
        <v>31</v>
      </c>
      <c r="D63" s="112" t="s">
        <v>2689</v>
      </c>
      <c r="E63" s="241">
        <v>43405</v>
      </c>
      <c r="F63" s="241">
        <v>43448</v>
      </c>
      <c r="G63" s="145">
        <f t="shared" si="3"/>
        <v>1.4333333333333333</v>
      </c>
      <c r="H63" s="111" t="s">
        <v>2701</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2678</v>
      </c>
      <c r="C64" s="115" t="s">
        <v>31</v>
      </c>
      <c r="D64" s="112" t="s">
        <v>2689</v>
      </c>
      <c r="E64" s="241">
        <v>43405</v>
      </c>
      <c r="F64" s="241">
        <v>43448</v>
      </c>
      <c r="G64" s="145">
        <f t="shared" si="3"/>
        <v>1.4333333333333333</v>
      </c>
      <c r="H64" s="111" t="s">
        <v>2701</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2678</v>
      </c>
      <c r="C65" s="115" t="s">
        <v>31</v>
      </c>
      <c r="D65" s="112" t="s">
        <v>2690</v>
      </c>
      <c r="E65" s="241">
        <v>43450</v>
      </c>
      <c r="F65" s="241">
        <v>43799</v>
      </c>
      <c r="G65" s="145">
        <f t="shared" si="3"/>
        <v>11.633333333333333</v>
      </c>
      <c r="H65" s="111" t="s">
        <v>2702</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2678</v>
      </c>
      <c r="C66" s="115" t="s">
        <v>31</v>
      </c>
      <c r="D66" s="112" t="s">
        <v>2690</v>
      </c>
      <c r="E66" s="241">
        <v>43450</v>
      </c>
      <c r="F66" s="241">
        <v>43799</v>
      </c>
      <c r="G66" s="145">
        <f t="shared" si="3"/>
        <v>11.633333333333333</v>
      </c>
      <c r="H66" s="111" t="s">
        <v>2702</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2678</v>
      </c>
      <c r="C67" s="115" t="s">
        <v>31</v>
      </c>
      <c r="D67" s="112" t="s">
        <v>2691</v>
      </c>
      <c r="E67" s="241">
        <v>43800</v>
      </c>
      <c r="F67" s="241">
        <v>43921</v>
      </c>
      <c r="G67" s="145">
        <f t="shared" si="3"/>
        <v>4.0333333333333332</v>
      </c>
      <c r="H67" s="111" t="s">
        <v>2703</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2678</v>
      </c>
      <c r="C68" s="115" t="s">
        <v>31</v>
      </c>
      <c r="D68" s="112" t="s">
        <v>2691</v>
      </c>
      <c r="E68" s="241">
        <v>43800</v>
      </c>
      <c r="F68" s="241">
        <v>43921</v>
      </c>
      <c r="G68" s="145">
        <f t="shared" si="3"/>
        <v>4.0333333333333332</v>
      </c>
      <c r="H68" s="111" t="s">
        <v>2703</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13" t="s">
        <v>9</v>
      </c>
      <c r="J112" s="214"/>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2704</v>
      </c>
      <c r="E114" s="241">
        <v>43885</v>
      </c>
      <c r="F114" s="241">
        <v>44196</v>
      </c>
      <c r="G114" s="145">
        <f>IF(AND(E114&lt;&gt;"",F114&lt;&gt;""),((F114-E114)/30),"")</f>
        <v>10.366666666666667</v>
      </c>
      <c r="H114" s="111" t="s">
        <v>2707</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2704</v>
      </c>
      <c r="E115" s="241">
        <v>43885</v>
      </c>
      <c r="F115" s="241">
        <v>44196</v>
      </c>
      <c r="G115" s="145">
        <f t="shared" ref="G115:G116" si="4">IF(AND(E115&lt;&gt;"",F115&lt;&gt;""),((F115-E115)/30),"")</f>
        <v>10.366666666666667</v>
      </c>
      <c r="H115" s="111" t="s">
        <v>2707</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2704</v>
      </c>
      <c r="E116" s="241">
        <v>43885</v>
      </c>
      <c r="F116" s="241">
        <v>44196</v>
      </c>
      <c r="G116" s="145">
        <f t="shared" si="4"/>
        <v>10.366666666666667</v>
      </c>
      <c r="H116" s="111" t="s">
        <v>2707</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2705</v>
      </c>
      <c r="E117" s="241">
        <v>43886</v>
      </c>
      <c r="F117" s="241">
        <v>44196</v>
      </c>
      <c r="G117" s="145">
        <f t="shared" ref="G117:G159" si="5">IF(AND(E117&lt;&gt;"",F117&lt;&gt;""),((F117-E117)/30),"")</f>
        <v>10.333333333333334</v>
      </c>
      <c r="H117" s="113" t="s">
        <v>2708</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2706</v>
      </c>
      <c r="E118" s="241">
        <v>44179</v>
      </c>
      <c r="F118" s="241">
        <v>44773</v>
      </c>
      <c r="G118" s="145">
        <f t="shared" si="5"/>
        <v>19.8</v>
      </c>
      <c r="H118" s="113" t="s">
        <v>2709</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65" t="s">
        <v>13</v>
      </c>
      <c r="B162" s="166"/>
      <c r="C162" s="166"/>
      <c r="D162" s="166"/>
      <c r="E162" s="167"/>
      <c r="F162" s="166" t="s">
        <v>15</v>
      </c>
      <c r="G162" s="166"/>
      <c r="H162" s="166"/>
      <c r="I162" s="165" t="s">
        <v>16</v>
      </c>
      <c r="J162" s="166"/>
      <c r="K162" s="166"/>
      <c r="L162" s="166"/>
      <c r="M162" s="166"/>
      <c r="N162" s="166"/>
      <c r="O162" s="167"/>
      <c r="P162" s="76"/>
    </row>
    <row r="163" spans="1:28" ht="51.75" customHeight="1" x14ac:dyDescent="0.25">
      <c r="A163" s="215" t="s">
        <v>2659</v>
      </c>
      <c r="B163" s="216"/>
      <c r="C163" s="216"/>
      <c r="D163" s="216"/>
      <c r="E163" s="217"/>
      <c r="F163" s="218" t="s">
        <v>2660</v>
      </c>
      <c r="G163" s="218"/>
      <c r="H163" s="218"/>
      <c r="I163" s="215" t="s">
        <v>2630</v>
      </c>
      <c r="J163" s="216"/>
      <c r="K163" s="216"/>
      <c r="L163" s="216"/>
      <c r="M163" s="216"/>
      <c r="N163" s="216"/>
      <c r="O163" s="217"/>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195" t="s">
        <v>2614</v>
      </c>
      <c r="C165" s="195"/>
      <c r="D165" s="195"/>
      <c r="E165" s="8"/>
      <c r="F165" s="5"/>
      <c r="G165" s="219" t="s">
        <v>2614</v>
      </c>
      <c r="H165" s="219"/>
      <c r="I165" s="220" t="s">
        <v>1164</v>
      </c>
      <c r="J165" s="221"/>
      <c r="K165" s="221"/>
      <c r="L165" s="221"/>
      <c r="M165" s="221"/>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22" t="s">
        <v>2643</v>
      </c>
      <c r="J167" s="223"/>
      <c r="K167" s="223"/>
      <c r="L167" s="223"/>
      <c r="M167" s="223"/>
      <c r="N167" s="223"/>
      <c r="O167" s="224"/>
      <c r="U167" s="51"/>
    </row>
    <row r="168" spans="1:28" x14ac:dyDescent="0.25">
      <c r="A168" s="9"/>
      <c r="B168" s="208" t="s">
        <v>2657</v>
      </c>
      <c r="C168" s="208"/>
      <c r="D168" s="208"/>
      <c r="E168" s="8"/>
      <c r="F168" s="5"/>
      <c r="H168" s="81" t="s">
        <v>2656</v>
      </c>
      <c r="I168" s="222"/>
      <c r="J168" s="223"/>
      <c r="K168" s="223"/>
      <c r="L168" s="223"/>
      <c r="M168" s="223"/>
      <c r="N168" s="223"/>
      <c r="O168" s="22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5" t="s">
        <v>2667</v>
      </c>
      <c r="B172" s="166"/>
      <c r="C172" s="166"/>
      <c r="D172" s="166"/>
      <c r="E172" s="166"/>
      <c r="F172" s="166"/>
      <c r="G172" s="166"/>
      <c r="H172" s="166"/>
      <c r="I172" s="166"/>
      <c r="J172" s="166"/>
      <c r="K172" s="166"/>
      <c r="L172" s="166"/>
      <c r="M172" s="166"/>
      <c r="N172" s="166"/>
      <c r="O172" s="167"/>
      <c r="P172" s="76"/>
    </row>
    <row r="173" spans="1:28" ht="15" customHeight="1" x14ac:dyDescent="0.25">
      <c r="A173" s="180" t="s">
        <v>2673</v>
      </c>
      <c r="B173" s="181"/>
      <c r="C173" s="181"/>
      <c r="D173" s="181"/>
      <c r="E173" s="181"/>
      <c r="F173" s="181"/>
      <c r="G173" s="181"/>
      <c r="H173" s="181"/>
      <c r="I173" s="181"/>
      <c r="J173" s="181"/>
      <c r="K173" s="181"/>
      <c r="L173" s="181"/>
      <c r="M173" s="181"/>
      <c r="N173" s="181"/>
      <c r="O173" s="182"/>
    </row>
    <row r="174" spans="1:28" ht="24" thickBot="1" x14ac:dyDescent="0.3">
      <c r="A174" s="183"/>
      <c r="B174" s="184"/>
      <c r="C174" s="184"/>
      <c r="D174" s="184"/>
      <c r="E174" s="184"/>
      <c r="F174" s="184"/>
      <c r="G174" s="184"/>
      <c r="H174" s="184"/>
      <c r="I174" s="184"/>
      <c r="J174" s="184"/>
      <c r="K174" s="184"/>
      <c r="L174" s="184"/>
      <c r="M174" s="184"/>
      <c r="N174" s="184"/>
      <c r="O174" s="18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2668</v>
      </c>
      <c r="C176" s="196"/>
      <c r="D176" s="196"/>
      <c r="E176" s="196"/>
      <c r="F176" s="196"/>
      <c r="G176" s="196"/>
      <c r="H176" s="20"/>
      <c r="I176" s="203" t="s">
        <v>2674</v>
      </c>
      <c r="J176" s="204"/>
      <c r="K176" s="204"/>
      <c r="L176" s="204"/>
      <c r="M176" s="20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2615</v>
      </c>
      <c r="F177" s="204"/>
      <c r="G177" s="205"/>
      <c r="H177" s="5"/>
      <c r="I177" s="197" t="s">
        <v>17</v>
      </c>
      <c r="J177" s="198"/>
      <c r="K177" s="198"/>
      <c r="L177" s="199"/>
      <c r="M177" s="234" t="s">
        <v>2671</v>
      </c>
      <c r="O177" s="8"/>
      <c r="Q177" s="19"/>
      <c r="R177" s="19"/>
      <c r="S177" s="19"/>
      <c r="T177" s="19"/>
      <c r="U177" s="19"/>
      <c r="V177" s="19"/>
      <c r="W177" s="19"/>
      <c r="X177" s="19"/>
      <c r="Y177" s="19"/>
      <c r="Z177" s="19"/>
      <c r="AA177" s="19"/>
      <c r="AB177" s="19"/>
    </row>
    <row r="178" spans="1:28" ht="23.25" x14ac:dyDescent="0.25">
      <c r="A178" s="9"/>
      <c r="B178" s="200"/>
      <c r="C178" s="201"/>
      <c r="D178" s="202"/>
      <c r="E178" s="152" t="s">
        <v>2616</v>
      </c>
      <c r="F178" s="28" t="s">
        <v>2617</v>
      </c>
      <c r="G178" s="28" t="s">
        <v>2618</v>
      </c>
      <c r="H178" s="5"/>
      <c r="I178" s="200"/>
      <c r="J178" s="201"/>
      <c r="K178" s="201"/>
      <c r="L178" s="202"/>
      <c r="M178" s="235"/>
      <c r="O178" s="8"/>
      <c r="Q178" s="19"/>
      <c r="R178" s="28" t="s">
        <v>2618</v>
      </c>
      <c r="S178" s="19"/>
      <c r="T178" s="19"/>
      <c r="U178" s="162" t="s">
        <v>1165</v>
      </c>
      <c r="V178" s="162"/>
      <c r="W178" s="162"/>
      <c r="X178" s="24">
        <v>0.02</v>
      </c>
      <c r="Y178" s="149"/>
      <c r="Z178" s="150" t="str">
        <f>IF(Y178&gt;0,SUM(E180+Y178),"")</f>
        <v/>
      </c>
      <c r="AA178" s="19"/>
      <c r="AB178" s="19"/>
    </row>
    <row r="179" spans="1:28" ht="23.25" x14ac:dyDescent="0.25">
      <c r="A179" s="9"/>
      <c r="B179" s="206" t="s">
        <v>2668</v>
      </c>
      <c r="C179" s="206"/>
      <c r="D179" s="206"/>
      <c r="E179" s="156">
        <v>0.02</v>
      </c>
      <c r="F179" s="155">
        <v>0.01</v>
      </c>
      <c r="G179" s="150">
        <f>IF(F179&gt;0,SUM(E179+F179),"")</f>
        <v>0.03</v>
      </c>
      <c r="H179" s="5"/>
      <c r="I179" s="206" t="s">
        <v>2670</v>
      </c>
      <c r="J179" s="206"/>
      <c r="K179" s="206"/>
      <c r="L179" s="206"/>
      <c r="M179" s="157">
        <v>0.02</v>
      </c>
      <c r="O179" s="8"/>
      <c r="Q179" s="19"/>
      <c r="R179" s="144">
        <f>IF(M179&gt;0,SUM(L179+M179),"")</f>
        <v>0.02</v>
      </c>
      <c r="T179" s="19"/>
      <c r="U179" s="162" t="s">
        <v>1166</v>
      </c>
      <c r="V179" s="162"/>
      <c r="W179" s="162"/>
      <c r="X179" s="24">
        <v>0.02</v>
      </c>
      <c r="Y179" s="149"/>
      <c r="Z179" s="150" t="str">
        <f>IF(Y179&gt;0,SUM(E181+Y179),"")</f>
        <v/>
      </c>
      <c r="AA179" s="19"/>
      <c r="AB179" s="19"/>
    </row>
    <row r="180" spans="1:28" ht="23.25" hidden="1" x14ac:dyDescent="0.25">
      <c r="A180" s="9"/>
      <c r="B180" s="186"/>
      <c r="C180" s="186"/>
      <c r="D180" s="186"/>
      <c r="E180" s="154"/>
      <c r="H180" s="5"/>
      <c r="I180" s="186"/>
      <c r="J180" s="186"/>
      <c r="K180" s="186"/>
      <c r="L180" s="186"/>
      <c r="M180" s="5"/>
      <c r="O180" s="8"/>
      <c r="Q180" s="19"/>
      <c r="R180" s="144" t="str">
        <f>IF(S180&gt;0,SUM(L180+S180),"")</f>
        <v/>
      </c>
      <c r="S180" s="149"/>
      <c r="T180" s="19"/>
      <c r="U180" s="162" t="s">
        <v>1167</v>
      </c>
      <c r="V180" s="162"/>
      <c r="W180" s="162"/>
      <c r="X180" s="24">
        <v>0.03</v>
      </c>
      <c r="Y180" s="149"/>
      <c r="Z180" s="150" t="str">
        <f>IF(Y180&gt;0,SUM(E182+Y180),"")</f>
        <v/>
      </c>
      <c r="AA180" s="19"/>
      <c r="AB180" s="19"/>
    </row>
    <row r="181" spans="1:28" ht="23.25" hidden="1" x14ac:dyDescent="0.25">
      <c r="A181" s="9"/>
      <c r="B181" s="186"/>
      <c r="C181" s="186"/>
      <c r="D181" s="186"/>
      <c r="E181" s="154"/>
      <c r="H181" s="5"/>
      <c r="I181" s="186"/>
      <c r="J181" s="186"/>
      <c r="K181" s="186"/>
      <c r="L181" s="18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86"/>
      <c r="C182" s="186"/>
      <c r="D182" s="186"/>
      <c r="E182" s="154"/>
      <c r="H182" s="5"/>
      <c r="I182" s="186"/>
      <c r="J182" s="186"/>
      <c r="K182" s="186"/>
      <c r="L182" s="18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86"/>
      <c r="J183" s="186"/>
      <c r="K183" s="186"/>
      <c r="L183" s="186"/>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67581901.799999997</v>
      </c>
      <c r="F185" s="92"/>
      <c r="G185" s="93"/>
      <c r="H185" s="88"/>
      <c r="I185" s="90" t="s">
        <v>2627</v>
      </c>
      <c r="J185" s="151">
        <f>+SUM(M179:M183)</f>
        <v>0.02</v>
      </c>
      <c r="K185" s="187" t="s">
        <v>2628</v>
      </c>
      <c r="L185" s="187"/>
      <c r="M185" s="94">
        <f>+J185*(SUM(K20:K35))</f>
        <v>45054601.200000003</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65" t="s">
        <v>18</v>
      </c>
      <c r="B188" s="166"/>
      <c r="C188" s="166"/>
      <c r="D188" s="166"/>
      <c r="E188" s="166"/>
      <c r="F188" s="166"/>
      <c r="G188" s="166"/>
      <c r="H188" s="166"/>
      <c r="I188" s="166"/>
      <c r="J188" s="166"/>
      <c r="K188" s="166"/>
      <c r="L188" s="166"/>
      <c r="M188" s="166"/>
      <c r="N188" s="166"/>
      <c r="O188" s="167"/>
      <c r="P188" s="76"/>
    </row>
    <row r="189" spans="1:28" ht="15" customHeight="1" x14ac:dyDescent="0.25">
      <c r="A189" s="180" t="s">
        <v>19</v>
      </c>
      <c r="B189" s="181"/>
      <c r="C189" s="181"/>
      <c r="D189" s="181"/>
      <c r="E189" s="181"/>
      <c r="F189" s="181"/>
      <c r="G189" s="181"/>
      <c r="H189" s="181"/>
      <c r="I189" s="181"/>
      <c r="J189" s="181"/>
      <c r="K189" s="181"/>
      <c r="L189" s="181"/>
      <c r="M189" s="181"/>
      <c r="N189" s="181"/>
      <c r="O189" s="182"/>
    </row>
    <row r="190" spans="1:28" ht="15.75" thickBot="1" x14ac:dyDescent="0.3">
      <c r="A190" s="183"/>
      <c r="B190" s="184"/>
      <c r="C190" s="184"/>
      <c r="D190" s="184"/>
      <c r="E190" s="184"/>
      <c r="F190" s="184"/>
      <c r="G190" s="184"/>
      <c r="H190" s="184"/>
      <c r="I190" s="184"/>
      <c r="J190" s="184"/>
      <c r="K190" s="184"/>
      <c r="L190" s="184"/>
      <c r="M190" s="184"/>
      <c r="N190" s="184"/>
      <c r="O190" s="18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12" t="s">
        <v>2636</v>
      </c>
      <c r="C192" s="212"/>
      <c r="E192" s="5" t="s">
        <v>20</v>
      </c>
      <c r="H192" s="26" t="s">
        <v>24</v>
      </c>
      <c r="J192" s="5" t="s">
        <v>2637</v>
      </c>
      <c r="K192" s="5"/>
      <c r="M192" s="5"/>
      <c r="N192" s="5"/>
      <c r="O192" s="8"/>
      <c r="Q192" s="140"/>
      <c r="R192" s="141"/>
      <c r="S192" s="141"/>
      <c r="T192" s="140"/>
    </row>
    <row r="193" spans="1:18" x14ac:dyDescent="0.25">
      <c r="A193" s="9"/>
      <c r="C193" s="243">
        <v>41964</v>
      </c>
      <c r="D193" s="5"/>
      <c r="E193" s="244">
        <v>2994</v>
      </c>
      <c r="F193" s="5"/>
      <c r="G193" s="5"/>
      <c r="H193" s="244" t="s">
        <v>2710</v>
      </c>
      <c r="J193" s="5"/>
      <c r="K193" s="243">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5" t="s">
        <v>29</v>
      </c>
      <c r="B197" s="166"/>
      <c r="C197" s="166"/>
      <c r="D197" s="166"/>
      <c r="E197" s="166"/>
      <c r="F197" s="166"/>
      <c r="G197" s="166"/>
      <c r="H197" s="166"/>
      <c r="I197" s="166"/>
      <c r="J197" s="166"/>
      <c r="K197" s="166"/>
      <c r="L197" s="166"/>
      <c r="M197" s="166"/>
      <c r="N197" s="166"/>
      <c r="O197" s="167"/>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79" t="s">
        <v>2658</v>
      </c>
      <c r="C199" s="179"/>
      <c r="D199" s="179"/>
      <c r="E199" s="179"/>
      <c r="F199" s="179"/>
      <c r="G199" s="179"/>
      <c r="H199" s="179"/>
      <c r="I199" s="179"/>
      <c r="J199" s="179"/>
      <c r="K199" s="179"/>
      <c r="L199" s="179"/>
      <c r="M199" s="179"/>
      <c r="N199" s="179"/>
      <c r="O199" s="8"/>
    </row>
    <row r="200" spans="1:18" x14ac:dyDescent="0.25">
      <c r="A200" s="9"/>
      <c r="B200" s="209"/>
      <c r="C200" s="209"/>
      <c r="D200" s="209"/>
      <c r="E200" s="209"/>
      <c r="F200" s="209"/>
      <c r="G200" s="209"/>
      <c r="H200" s="209"/>
      <c r="I200" s="209"/>
      <c r="J200" s="209"/>
      <c r="K200" s="209"/>
      <c r="L200" s="209"/>
      <c r="M200" s="209"/>
      <c r="N200" s="209"/>
      <c r="O200" s="8"/>
    </row>
    <row r="201" spans="1:18" x14ac:dyDescent="0.25">
      <c r="A201" s="9"/>
      <c r="B201" s="210" t="s">
        <v>2648</v>
      </c>
      <c r="C201" s="211"/>
      <c r="D201" s="211"/>
      <c r="E201" s="211"/>
      <c r="F201" s="211"/>
      <c r="G201" s="211"/>
      <c r="H201" s="211"/>
      <c r="I201" s="211"/>
      <c r="J201" s="211"/>
      <c r="K201" s="211"/>
      <c r="L201" s="211"/>
      <c r="M201" s="211"/>
      <c r="N201" s="21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245" t="s">
        <v>2711</v>
      </c>
      <c r="J211" s="27" t="s">
        <v>2622</v>
      </c>
      <c r="K211" s="245" t="s">
        <v>2711</v>
      </c>
      <c r="L211" s="21"/>
      <c r="M211" s="21"/>
      <c r="N211" s="21"/>
      <c r="O211" s="8"/>
    </row>
    <row r="212" spans="1:15" x14ac:dyDescent="0.25">
      <c r="A212" s="9"/>
      <c r="B212" s="27" t="s">
        <v>2619</v>
      </c>
      <c r="C212" s="244" t="s">
        <v>2710</v>
      </c>
      <c r="D212" s="21"/>
      <c r="G212" s="27" t="s">
        <v>2621</v>
      </c>
      <c r="H212" s="245">
        <v>4224285</v>
      </c>
      <c r="J212" s="27" t="s">
        <v>2623</v>
      </c>
      <c r="K212" s="244"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2020-12-28T20:24:30Z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