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Usuario\Desktop\CARMELI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250" windowHeight="76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<sst xmlns="http://schemas.openxmlformats.org/spreadsheetml/2006/main" count="3070" uniqueCount="2690">
  <si>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</si>
  <si>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</si>
  <si>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</si>
  <si>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</si>
  <si>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</si>
  <si>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</si>
  <si>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</si>
  <si>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</si>
  <si>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</si>
  <si>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</si>
  <si>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</si>
  <si>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</si>
  <si>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</si>
  <si>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</si>
  <si>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</si>
  <si>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</si>
  <si>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</si>
  <si>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</si>
  <si>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</si>
  <si>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</si>
  <si>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</si>
  <si>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</si>
  <si>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</si>
  <si>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</si>
  <si>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</si>
  <si>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</si>
  <si>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</si>
  <si>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</si>
  <si>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</si>
  <si>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</si>
  <si>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</si>
  <si>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</si>
  <si>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</si>
  <si>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</si>
  <si>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</si>
  <si>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</si>
  <si>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</si>
  <si>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</si>
  <si>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</si>
  <si>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</si>
  <si>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</si>
  <si>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</si>
  <si>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</si>
  <si>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</si>
  <si>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</si>
  <si>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</si>
  <si>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</si>
  <si>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</si>
  <si>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</si>
  <si>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</si>
  <si>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</si>
  <si>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</si>
  <si>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</si>
  <si>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</si>
  <si>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</si>
  <si>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</si>
  <si>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</si>
  <si>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</si>
  <si>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</si>
  <si>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</si>
  <si>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</si>
  <si>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</si>
  <si>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</si>
  <si>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</si>
  <si>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</si>
  <si>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</si>
  <si>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</si>
  <si>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</si>
  <si>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</si>
  <si>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</si>
  <si>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</si>
  <si>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</si>
  <si>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</si>
  <si>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</si>
  <si>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</si>
  <si>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</si>
  <si>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</si>
  <si>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</si>
  <si>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</si>
  <si>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</si>
  <si>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</si>
  <si>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</si>
  <si>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</si>
  <si>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</si>
  <si>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</si>
  <si>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</si>
  <si>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</si>
  <si>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</si>
  <si>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</si>
  <si>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</si>
  <si>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</si>
  <si>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</si>
  <si>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</si>
  <si>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</si>
  <si>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</si>
  <si>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</si>
  <si>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</si>
  <si>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</si>
  <si>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</si>
  <si>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</si>
  <si>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</si>
  <si>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</si>
  <si>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</si>
  <si>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</si>
  <si>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</si>
  <si>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</si>
  <si>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</si>
  <si>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</si>
  <si>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</si>
  <si>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</si>
  <si>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</si>
  <si>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</si>
  <si>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</si>
  <si>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</si>
  <si>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</si>
  <si>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</si>
  <si>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</si>
  <si>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</si>
  <si>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</si>
  <si>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</si>
  <si>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</si>
  <si>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</si>
  <si>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</si>
  <si>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</si>
  <si>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</si>
  <si>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</si>
  <si>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</si>
  <si>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</si>
  <si>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</si>
  <si>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</si>
  <si>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</si>
  <si>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</si>
  <si>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</si>
  <si>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</si>
  <si>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</si>
  <si>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</si>
  <si>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</si>
  <si>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</si>
  <si>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</si>
  <si>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</si>
  <si>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</si>
  <si>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</si>
  <si>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</si>
  <si>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</si>
  <si>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</si>
  <si>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</si>
  <si>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</si>
  <si>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</si>
  <si>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</si>
  <si>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</si>
  <si>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</si>
  <si>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</si>
  <si>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</si>
  <si>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</si>
  <si>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</si>
  <si>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</si>
  <si>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</si>
  <si>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</si>
  <si>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</si>
  <si>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</si>
  <si>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</si>
  <si>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</si>
  <si>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</si>
  <si>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</si>
  <si>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</si>
  <si>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</si>
  <si>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</si>
  <si>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</si>
  <si>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</si>
  <si>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</si>
  <si>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</si>
  <si>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</si>
  <si>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</si>
  <si>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</si>
  <si>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</si>
  <si>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</si>
  <si>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</si>
  <si>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</si>
  <si>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</si>
  <si>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</si>
  <si>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</si>
  <si>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</si>
  <si>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</si>
  <si>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</si>
  <si>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</si>
  <si>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</si>
  <si>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</si>
  <si>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</si>
  <si>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</si>
  <si>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</si>
  <si>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</si>
  <si>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</si>
  <si>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</si>
  <si>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</si>
  <si>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</si>
  <si>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</si>
  <si>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</si>
  <si>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</si>
  <si>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</si>
  <si>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</si>
  <si>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</si>
  <si>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</si>
  <si>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</si>
  <si>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</si>
  <si>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</si>
  <si>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</si>
  <si>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</si>
  <si>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</si>
  <si>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</si>
  <si>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</si>
  <si>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</si>
  <si>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</si>
  <si>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</si>
  <si>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</si>
  <si>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</si>
  <si>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</si>
  <si>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</si>
  <si>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</si>
  <si>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</si>
  <si>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</si>
  <si>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</si>
  <si>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</si>
  <si>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</si>
  <si>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</si>
  <si>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</si>
  <si>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</si>
  <si>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</si>
  <si>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</si>
  <si>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</si>
  <si>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</si>
  <si>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</si>
  <si>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</si>
  <si>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</si>
  <si>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</si>
  <si>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</si>
  <si>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</si>
  <si>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</si>
  <si>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</si>
  <si>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</si>
  <si>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</si>
  <si>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</si>
  <si>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</si>
  <si>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</si>
  <si>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</si>
  <si>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</si>
  <si>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</si>
  <si>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</si>
  <si>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</si>
  <si>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</si>
  <si>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</si>
  <si>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</si>
  <si>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</si>
  <si>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</si>
  <si>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</si>
  <si>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</si>
  <si>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</si>
  <si>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</si>
  <si>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</si>
  <si>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</si>
  <si>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</si>
  <si>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</si>
  <si>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</si>
  <si>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</si>
  <si>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</si>
  <si>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</si>
  <si>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</si>
  <si>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</si>
  <si>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</si>
  <si>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</si>
  <si>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</si>
  <si>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</si>
  <si>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</si>
  <si>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</si>
  <si>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</si>
  <si>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</si>
  <si>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</si>
  <si>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</si>
  <si>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</si>
  <si>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</si>
  <si>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</si>
  <si>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</si>
  <si>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</si>
  <si>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</si>
  <si>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</si>
  <si>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</si>
  <si>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</si>
  <si>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</si>
  <si>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</si>
  <si>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</si>
  <si>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</si>
  <si>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</si>
  <si>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</si>
  <si>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</si>
  <si>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</si>
  <si>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</si>
  <si>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</si>
  <si>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</si>
  <si>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</si>
  <si>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</si>
  <si>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</si>
  <si>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</si>
  <si>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</si>
  <si>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</si>
  <si>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</si>
  <si>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</si>
  <si>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</si>
  <si>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</si>
  <si>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</si>
  <si>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</si>
  <si>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</si>
  <si>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</si>
  <si>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</si>
  <si>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</si>
  <si>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</si>
  <si>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</si>
  <si>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</si>
  <si>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</si>
  <si>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</si>
  <si>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</si>
  <si>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</si>
  <si>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</si>
  <si>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</si>
  <si>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</si>
  <si>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</si>
  <si>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</si>
  <si>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</si>
  <si>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</si>
  <si>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</si>
  <si>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</si>
  <si>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</si>
  <si>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</si>
  <si>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</si>
  <si>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</si>
  <si>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</si>
  <si>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</si>
  <si>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</si>
  <si>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</si>
  <si>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</si>
  <si>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</si>
  <si>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</si>
  <si>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</si>
  <si>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</si>
  <si>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</si>
  <si>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</si>
  <si>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</si>
  <si>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</si>
  <si>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</si>
  <si>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</si>
  <si>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</si>
  <si>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</si>
  <si>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</si>
  <si>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</si>
  <si>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</si>
  <si>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</si>
  <si>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</si>
  <si>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</si>
  <si>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</si>
  <si>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</si>
  <si>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</si>
  <si>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</si>
  <si>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</si>
  <si>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</si>
  <si>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</si>
  <si>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</si>
  <si>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</si>
  <si>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</si>
  <si>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</si>
  <si>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</si>
  <si>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</si>
  <si>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</si>
  <si>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</si>
  <si>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</si>
  <si>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</si>
  <si>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</si>
  <si>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</si>
  <si>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</si>
  <si>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</si>
  <si>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</si>
  <si>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</si>
  <si>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</si>
  <si>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</si>
  <si>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</si>
  <si>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</si>
  <si>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</si>
  <si>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</si>
  <si>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</si>
  <si>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</si>
  <si>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</si>
  <si>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</si>
  <si>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</si>
  <si>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</si>
  <si>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</si>
  <si>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</si>
  <si>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</si>
  <si>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</si>
  <si>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</si>
  <si>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</si>
  <si>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</si>
  <si>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</si>
  <si>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</si>
  <si>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</si>
  <si>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</si>
  <si>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</si>
  <si>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</si>
  <si>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</si>
  <si>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</si>
  <si>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</si>
  <si>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</si>
  <si>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</si>
  <si>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</si>
  <si>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</si>
  <si>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</si>
  <si>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</si>
  <si>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</si>
  <si>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</si>
  <si>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</si>
  <si>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</si>
  <si>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</si>
  <si>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</si>
  <si>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</si>
  <si>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</si>
  <si>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</si>
  <si>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</si>
  <si>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</si>
  <si>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</si>
  <si>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</si>
  <si>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</si>
  <si>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</si>
  <si>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</si>
  <si>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</si>
  <si>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</si>
  <si>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</si>
  <si>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</si>
  <si>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</si>
  <si>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</si>
  <si>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</si>
  <si>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</si>
  <si>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</si>
  <si>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</si>
  <si>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</si>
  <si>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</si>
  <si>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</si>
  <si>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</si>
  <si>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</si>
  <si>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</si>
  <si>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</si>
  <si>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</si>
  <si>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</si>
  <si>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</si>
  <si>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</si>
  <si>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</si>
  <si>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</si>
  <si>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</si>
  <si>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</si>
  <si>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</si>
  <si>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</si>
  <si>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</si>
  <si>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</si>
  <si>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</si>
  <si>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</si>
  <si>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</si>
  <si>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</si>
  <si>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</si>
  <si>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</si>
  <si>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</si>
  <si>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</si>
  <si>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</si>
  <si>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</si>
  <si>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</si>
  <si>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</si>
  <si>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</si>
  <si>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</si>
  <si>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</si>
  <si>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</si>
  <si>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</si>
  <si>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</si>
  <si>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</si>
  <si>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</si>
  <si>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</si>
  <si>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</si>
  <si>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</si>
  <si>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</si>
  <si>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</si>
  <si>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</si>
  <si>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</si>
  <si>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</si>
  <si>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</si>
  <si>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</si>
  <si>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</si>
  <si>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</si>
  <si>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</si>
  <si>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</si>
  <si>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</si>
  <si>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</si>
  <si>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</si>
  <si>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</si>
  <si>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</si>
  <si>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</si>
  <si>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</si>
  <si>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</si>
  <si>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</si>
  <si>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</si>
  <si>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</si>
  <si>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</si>
  <si>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</si>
  <si>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</si>
  <si>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</si>
  <si>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</si>
  <si>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</si>
  <si>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</si>
  <si>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</si>
  <si>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</si>
  <si>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</si>
  <si>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</si>
  <si>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</si>
  <si>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</si>
  <si>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</si>
  <si>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</si>
  <si>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</si>
  <si>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</si>
  <si>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</si>
  <si>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</si>
  <si>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</si>
  <si>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</si>
  <si>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</si>
  <si>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</si>
  <si>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</si>
  <si>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</si>
  <si>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</si>
  <si>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</si>
  <si>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</si>
  <si>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</si>
  <si>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</si>
  <si>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</si>
  <si>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</si>
  <si>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</si>
  <si>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</si>
  <si>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</si>
  <si>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</si>
  <si>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</si>
  <si>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</si>
  <si>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</si>
  <si>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</si>
  <si>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</si>
  <si>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</si>
  <si>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</si>
  <si>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</si>
  <si>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</si>
  <si>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</si>
  <si>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</si>
  <si>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</si>
  <si>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</si>
  <si>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</si>
  <si>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</si>
  <si>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</si>
  <si>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</si>
  <si>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</si>
  <si>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</si>
  <si>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</si>
  <si>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</si>
  <si>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</si>
  <si>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</si>
  <si>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</si>
  <si>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</si>
  <si>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</si>
  <si>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</si>
  <si>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</si>
  <si>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</si>
  <si>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</si>
  <si>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</si>
  <si>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</si>
  <si>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</si>
  <si>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</si>
  <si>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</si>
  <si>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</si>
  <si>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</si>
  <si>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</si>
  <si>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</si>
  <si>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</si>
  <si>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</si>
  <si>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</si>
  <si>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</si>
  <si>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</si>
  <si>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</si>
  <si>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</si>
  <si>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</si>
  <si>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</si>
  <si>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</si>
  <si>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</si>
  <si>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</si>
  <si>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</si>
  <si>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</si>
  <si>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</si>
  <si>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</si>
  <si>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</si>
  <si>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</si>
  <si>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</si>
  <si>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</si>
  <si>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</si>
  <si>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</si>
  <si>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</si>
  <si>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</si>
  <si>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</si>
  <si>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</si>
  <si>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</si>
  <si>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</si>
  <si>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</si>
  <si>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</si>
  <si>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</si>
  <si>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</si>
  <si>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</si>
  <si>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</si>
  <si>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</si>
  <si>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</si>
  <si>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</si>
  <si>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</si>
  <si>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</si>
  <si>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</si>
  <si>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</si>
  <si>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</si>
  <si>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</si>
  <si>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</si>
  <si>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</si>
  <si>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</si>
  <si>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</si>
  <si>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</si>
  <si>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</si>
  <si>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</si>
  <si>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</si>
  <si>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</si>
  <si>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</si>
  <si>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</si>
  <si>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</si>
  <si>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</si>
  <si>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</si>
  <si>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</si>
  <si>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</si>
  <si>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</si>
  <si>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</si>
  <si>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</si>
  <si>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</si>
  <si>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</si>
  <si>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</si>
  <si>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</si>
  <si>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</si>
  <si>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</si>
  <si>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</si>
  <si>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</si>
  <si>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</si>
  <si>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</si>
  <si>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</si>
  <si>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</si>
  <si>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</si>
  <si>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</si>
  <si>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</si>
  <si>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</si>
  <si>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</si>
  <si>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</si>
  <si>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</si>
  <si>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</si>
  <si>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</si>
  <si>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</si>
  <si>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</si>
  <si>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</si>
  <si>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</si>
  <si>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</si>
  <si>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</si>
  <si>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</si>
  <si>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</si>
  <si>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</si>
  <si>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</si>
  <si>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</si>
  <si>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</si>
  <si>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</si>
  <si>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</si>
  <si>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</si>
  <si>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</si>
  <si>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</si>
  <si>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</si>
  <si>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</si>
  <si>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</si>
  <si>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</si>
  <si>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</si>
  <si>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</si>
  <si>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</si>
  <si>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</si>
  <si>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</si>
  <si>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</si>
  <si>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</si>
  <si>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</si>
  <si>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</si>
  <si>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</si>
  <si>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</si>
  <si>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</si>
  <si>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</si>
  <si>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</si>
  <si>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</si>
  <si>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</si>
  <si>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</si>
  <si>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</si>
  <si>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</si>
  <si>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</si>
  <si>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</si>
  <si>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</si>
  <si>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</si>
  <si>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</si>
  <si>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</si>
  <si>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</si>
  <si>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</si>
  <si>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</si>
  <si>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</si>
  <si>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</si>
  <si>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</si>
  <si>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</si>
  <si>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</si>
  <si>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</si>
  <si>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</si>
  <si>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</si>
  <si>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</si>
  <si>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</si>
  <si>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</si>
  <si>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</si>
  <si>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</si>
  <si>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</si>
  <si>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</si>
  <si>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</si>
  <si>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</si>
  <si>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</si>
  <si>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</si>
  <si>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</si>
  <si>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</si>
  <si>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</si>
  <si>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</si>
  <si>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</si>
  <si>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</si>
  <si>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</si>
  <si>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</si>
  <si>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</si>
  <si>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</si>
  <si>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</si>
  <si>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</si>
  <si>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</si>
  <si>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</si>
  <si>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</si>
  <si>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</si>
  <si>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</si>
  <si>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</si>
  <si>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</si>
  <si>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</si>
  <si>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</si>
  <si>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</si>
  <si>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</si>
  <si>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</si>
  <si>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</si>
  <si>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</si>
  <si>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</si>
  <si>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</si>
  <si>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</si>
  <si>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</si>
  <si>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</si>
  <si>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</si>
  <si>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</si>
  <si>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</si>
  <si>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</si>
  <si>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</si>
  <si>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</si>
  <si>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</si>
  <si>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</si>
  <si>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</si>
  <si>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</si>
  <si>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</si>
  <si>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</si>
  <si>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</si>
  <si>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</si>
  <si>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</si>
  <si>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</si>
  <si>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</si>
  <si>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</si>
  <si>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</si>
  <si>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</si>
  <si>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</si>
  <si>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</si>
  <si>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</si>
  <si>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</si>
  <si>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</si>
  <si>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</si>
  <si>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</si>
  <si>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</si>
  <si>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</si>
  <si>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</si>
  <si>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</si>
  <si>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</si>
  <si>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</si>
  <si>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</si>
  <si>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</si>
  <si>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</si>
  <si>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</si>
  <si>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</si>
  <si>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</si>
  <si>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</si>
  <si>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</si>
  <si>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</si>
  <si>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</si>
  <si>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</si>
  <si>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</si>
  <si>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</si>
  <si>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</si>
  <si>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</si>
  <si>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</si>
  <si>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</si>
  <si>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</si>
  <si>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</si>
  <si>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</si>
  <si>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</si>
  <si>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</si>
  <si>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</si>
  <si>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</si>
  <si>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</si>
  <si>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</si>
  <si>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</si>
  <si>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</si>
  <si>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</si>
  <si>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</si>
  <si>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</si>
  <si>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</si>
  <si>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</si>
  <si>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</si>
  <si>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</si>
  <si>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</si>
  <si>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</si>
  <si>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</si>
  <si>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</si>
  <si>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</si>
  <si>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</si>
  <si>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</si>
  <si>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</si>
  <si>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</si>
  <si>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</si>
  <si>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</si>
  <si>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</si>
  <si>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</si>
  <si>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</si>
  <si>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</si>
  <si>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</si>
  <si>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</si>
  <si>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</si>
  <si>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</si>
  <si>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</si>
  <si>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</si>
  <si>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</si>
  <si>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</si>
  <si>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</si>
  <si>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</si>
  <si>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</si>
  <si>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</si>
  <si>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</si>
  <si>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</si>
  <si>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</si>
  <si>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</si>
  <si>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</si>
  <si>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</si>
  <si>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</si>
  <si>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</si>
  <si>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</si>
  <si>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</si>
  <si>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</si>
  <si>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</si>
  <si>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</si>
  <si>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</si>
  <si>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</si>
  <si>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</si>
  <si>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</si>
  <si>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</si>
  <si>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</si>
  <si>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</si>
  <si>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</si>
  <si>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</si>
  <si>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</si>
  <si>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</si>
  <si>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</si>
  <si>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</si>
  <si>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</si>
  <si>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</si>
  <si>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</si>
  <si>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</si>
  <si>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</si>
  <si>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</si>
  <si>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</si>
  <si>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</si>
  <si>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</si>
  <si>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</si>
  <si>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</si>
  <si>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</si>
  <si>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</si>
  <si>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</si>
  <si>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</si>
  <si>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</si>
  <si>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</si>
  <si>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</si>
  <si>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</si>
  <si>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</si>
  <si>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</si>
  <si>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</si>
  <si>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</si>
  <si>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</si>
  <si>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</si>
  <si>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</si>
  <si>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</si>
  <si>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</si>
  <si>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</si>
  <si>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</si>
  <si>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</si>
  <si>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</si>
  <si>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</si>
  <si>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</si>
  <si>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</si>
  <si>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</si>
  <si>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</si>
  <si>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</si>
  <si>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</si>
  <si>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</si>
  <si>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</si>
  <si>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</si>
  <si>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</si>
  <si>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</si>
  <si>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</si>
  <si>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</si>
  <si>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</si>
  <si>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</si>
  <si>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</si>
  <si>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</si>
  <si>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</si>
  <si>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</si>
  <si>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</si>
  <si>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</si>
  <si>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</si>
  <si>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</si>
  <si>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</si>
  <si>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</si>
  <si>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</si>
  <si>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</si>
  <si>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</si>
  <si>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</si>
  <si>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</si>
  <si>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</si>
  <si>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</si>
  <si>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</si>
  <si>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</si>
  <si>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</si>
  <si>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</si>
  <si>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</si>
  <si>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</si>
  <si>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</si>
  <si>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</si>
  <si>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</si>
  <si>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</si>
  <si>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</si>
  <si>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</si>
  <si>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</si>
  <si>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</si>
  <si>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</si>
  <si>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</si>
  <si>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</si>
  <si>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</si>
  <si>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</si>
  <si>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</si>
  <si>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</si>
  <si>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</si>
  <si>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</si>
  <si>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</si>
  <si>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</si>
  <si>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</si>
  <si>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</si>
  <si>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</si>
  <si>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</si>
  <si>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</si>
  <si>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</si>
  <si>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</si>
  <si>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</si>
  <si>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</si>
  <si>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</si>
  <si>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</si>
  <si>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</si>
  <si>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</si>
  <si>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</si>
  <si>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</si>
  <si>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</si>
  <si>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</si>
  <si>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</si>
  <si>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</si>
  <si>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</si>
  <si>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</si>
  <si>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</si>
  <si>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</si>
  <si>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</si>
  <si>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</si>
  <si>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</si>
  <si>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</si>
  <si>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</si>
  <si>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</si>
  <si>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</si>
  <si>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</si>
  <si>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</si>
  <si>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</si>
  <si>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</si>
  <si>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</si>
  <si>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</si>
  <si>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</si>
  <si>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</si>
  <si>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</si>
  <si>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</si>
  <si>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</si>
  <si>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</si>
  <si>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</si>
  <si>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</si>
  <si>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</si>
  <si>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</si>
  <si>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</si>
  <si>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</si>
  <si>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</si>
  <si>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</si>
  <si>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</si>
  <si>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</si>
  <si>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</si>
  <si>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</si>
  <si>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</si>
  <si>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</si>
  <si>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</si>
  <si>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</si>
  <si>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</si>
  <si>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</si>
  <si>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</si>
  <si>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</si>
  <si>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</si>
  <si>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</si>
  <si>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</si>
  <si>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</si>
  <si>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</si>
  <si>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</si>
  <si>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</si>
  <si>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</si>
  <si>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</si>
  <si>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</si>
  <si>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</si>
  <si>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</si>
  <si>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</si>
  <si>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</si>
  <si>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</si>
  <si>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</si>
  <si>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</si>
  <si>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</si>
  <si>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</si>
  <si>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</si>
  <si>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</si>
  <si>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</si>
  <si>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</si>
  <si>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</si>
  <si>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</si>
  <si>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</si>
  <si>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</si>
  <si>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</si>
  <si>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</si>
  <si>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</si>
  <si>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</si>
  <si>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</si>
  <si>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</si>
  <si>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</si>
  <si>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</si>
  <si>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</si>
  <si>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</si>
  <si>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</si>
  <si>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</si>
  <si>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</si>
  <si>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</si>
  <si>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</si>
  <si>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</si>
  <si>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</si>
  <si>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</si>
  <si>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</si>
  <si>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</si>
  <si>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</si>
  <si>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</si>
  <si>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</si>
  <si>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</si>
  <si>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</si>
  <si>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</si>
  <si>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</si>
  <si>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</si>
  <si>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</si>
  <si>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</si>
  <si>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</si>
  <si>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</si>
  <si>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</si>
  <si>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</si>
  <si>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</si>
  <si>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</si>
  <si>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</si>
  <si>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</si>
  <si>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</si>
  <si>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</si>
  <si>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</si>
  <si>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</si>
  <si>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</si>
  <si>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</si>
  <si>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</si>
  <si>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</si>
  <si>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</si>
  <si>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</si>
  <si>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</si>
  <si>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</si>
  <si>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</si>
  <si>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</si>
  <si>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</si>
  <si>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</si>
  <si>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</si>
  <si>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</si>
  <si>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</si>
  <si>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</si>
  <si>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</si>
  <si>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</si>
  <si>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</si>
  <si>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</si>
  <si>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</si>
  <si>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</si>
  <si>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</si>
  <si>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</si>
  <si>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</si>
  <si>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</si>
  <si>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</si>
  <si>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</si>
  <si>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</si>
  <si>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</si>
  <si>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</si>
  <si>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</si>
  <si>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</si>
  <si>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</si>
  <si>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</si>
  <si>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</si>
  <si>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</si>
  <si>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</si>
  <si>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</si>
  <si>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</si>
  <si>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</si>
  <si>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</si>
  <si>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</si>
  <si>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</si>
  <si>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</si>
  <si>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</si>
  <si>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</si>
  <si>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</si>
  <si>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</si>
  <si>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</si>
  <si>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</si>
  <si>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</si>
  <si>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</si>
  <si>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</si>
  <si>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</si>
  <si>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</si>
  <si>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</si>
  <si>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</si>
  <si>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</si>
  <si>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</si>
  <si>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</si>
  <si>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</si>
  <si>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</si>
  <si>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</si>
  <si>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</si>
  <si>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</si>
  <si>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</si>
  <si>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</si>
  <si>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</si>
  <si>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</si>
  <si>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</si>
  <si>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</si>
  <si>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</si>
  <si>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</si>
  <si>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</si>
  <si>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</si>
  <si>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</si>
  <si>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</si>
  <si>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</si>
  <si>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</si>
  <si>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</si>
  <si>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</si>
  <si>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</si>
  <si>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</si>
  <si>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</si>
  <si>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</si>
  <si>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</si>
  <si>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</si>
  <si>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</si>
  <si>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</si>
  <si>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</si>
  <si>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</si>
  <si>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</si>
  <si>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</si>
  <si>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</si>
  <si>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</si>
  <si>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</si>
  <si>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</si>
  <si>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</si>
  <si>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</si>
  <si>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</si>
  <si>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</si>
  <si>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</si>
  <si>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</si>
  <si>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</si>
  <si>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</si>
  <si>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</si>
  <si>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</si>
  <si>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</si>
  <si>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</si>
  <si>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</si>
  <si>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</si>
  <si>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</si>
  <si>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</si>
  <si>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</si>
  <si>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</si>
  <si>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</si>
  <si>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</si>
  <si>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</si>
  <si>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</si>
  <si>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</si>
  <si>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</si>
  <si>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</si>
  <si>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</si>
  <si>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</si>
  <si>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</si>
  <si>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</si>
  <si>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</si>
  <si>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</si>
  <si>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</si>
  <si>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</si>
  <si>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</si>
  <si>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</si>
  <si>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</si>
  <si>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</si>
  <si>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</si>
  <si>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</si>
  <si>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</si>
  <si>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</si>
  <si>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</si>
  <si>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</si>
  <si>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</si>
  <si>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</si>
  <si>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</si>
  <si>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</si>
  <si>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</si>
  <si>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</si>
  <si>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</si>
  <si>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</si>
  <si>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</si>
  <si>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</si>
  <si>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</si>
  <si>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</si>
  <si>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</si>
  <si>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</si>
  <si>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</si>
  <si>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</si>
  <si>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</si>
  <si>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</si>
  <si>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</si>
  <si>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</si>
  <si>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</si>
  <si>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</si>
  <si>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</si>
  <si>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</si>
  <si>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</si>
  <si>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</si>
  <si>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</si>
  <si>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</si>
  <si>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</si>
  <si>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</si>
  <si>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</si>
  <si>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</si>
  <si>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</si>
  <si>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</si>
  <si>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</si>
  <si>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</si>
  <si>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</si>
  <si>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</si>
  <si>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</si>
  <si>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</si>
  <si>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</si>
  <si>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</si>
  <si>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</si>
  <si>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</si>
  <si>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</si>
  <si>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</si>
  <si>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</si>
  <si>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</si>
  <si>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</si>
  <si>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</si>
  <si>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</si>
  <si>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</si>
  <si>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</si>
  <si>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</si>
  <si>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</si>
  <si>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</si>
  <si>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</si>
  <si>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</si>
  <si>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</si>
  <si>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</si>
  <si>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</si>
  <si>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</si>
  <si>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</si>
  <si>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</si>
  <si>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</si>
  <si>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</si>
  <si>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</si>
  <si>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</si>
  <si>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</si>
  <si>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</si>
  <si>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</si>
  <si>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</si>
  <si>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</si>
  <si>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</si>
  <si>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</si>
  <si>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</si>
  <si>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</si>
  <si>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</si>
  <si>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</si>
  <si>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</si>
  <si>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</si>
  <si>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</si>
  <si>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</si>
  <si>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</si>
  <si>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</si>
  <si>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</si>
  <si>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</si>
  <si>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</si>
  <si>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</si>
  <si>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</si>
  <si>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</si>
  <si>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</si>
  <si>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</si>
  <si>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</si>
  <si>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</si>
  <si>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</si>
  <si>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</si>
  <si>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</si>
  <si>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</si>
  <si>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</si>
  <si>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</si>
  <si>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</si>
  <si>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</si>
  <si>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</si>
  <si>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</si>
  <si>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</si>
  <si>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</si>
  <si>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</si>
  <si>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</si>
  <si>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</si>
  <si>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</si>
  <si>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</si>
  <si>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</si>
  <si>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</si>
  <si>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</si>
  <si>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</si>
  <si>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</si>
  <si>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</si>
  <si>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</si>
  <si>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</si>
  <si>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</si>
  <si>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</si>
  <si>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</si>
  <si>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</si>
  <si>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</si>
  <si>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</si>
  <si>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</si>
  <si>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</si>
  <si>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</si>
  <si>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</si>
  <si>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</si>
  <si>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</si>
  <si>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</si>
  <si>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</si>
  <si>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</si>
  <si>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</si>
  <si>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</si>
  <si>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</si>
  <si>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</si>
  <si>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</si>
  <si>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</si>
  <si>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</si>
  <si>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</si>
  <si>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</si>
  <si>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</si>
  <si>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</si>
  <si>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</si>
  <si>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</si>
  <si>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</si>
  <si>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</si>
  <si>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</si>
  <si>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</si>
  <si>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</si>
  <si>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</si>
  <si>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</si>
  <si>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</si>
  <si>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</si>
  <si>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</si>
  <si>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</si>
  <si>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</si>
  <si>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</si>
  <si>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</si>
  <si>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</si>
  <si>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</si>
  <si>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</si>
  <si>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</si>
  <si>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</si>
  <si>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</si>
  <si>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</si>
  <si>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</si>
  <si>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</si>
  <si>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</si>
  <si>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</si>
  <si>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</si>
  <si>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</si>
  <si>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</si>
  <si>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</si>
  <si>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</si>
  <si>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</si>
  <si>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</si>
  <si>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</si>
  <si>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</si>
  <si>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</si>
  <si>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</si>
  <si>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</si>
  <si>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</si>
  <si>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</si>
  <si>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</si>
  <si>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</si>
  <si>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</si>
  <si>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</si>
  <si>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</si>
  <si>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</si>
  <si>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</si>
  <si>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</si>
  <si>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</si>
  <si>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</si>
  <si>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</si>
  <si>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</si>
  <si>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</si>
  <si>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</si>
  <si>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</si>
  <si>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</si>
  <si>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</si>
  <si>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</si>
  <si>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</si>
  <si>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</si>
  <si>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</si>
  <si>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</si>
  <si>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</si>
  <si>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</si>
  <si>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</si>
  <si>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</si>
  <si>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</si>
  <si>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</si>
  <si>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</si>
  <si>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</si>
  <si>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</si>
  <si>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</si>
  <si>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</si>
  <si>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</si>
  <si>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</si>
  <si>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</si>
  <si>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</si>
  <si>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</si>
  <si>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</si>
  <si>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</si>
  <si>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</si>
  <si>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</si>
  <si>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</si>
  <si>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</si>
  <si>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</si>
  <si>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</si>
  <si>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</si>
  <si>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</si>
  <si>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</si>
  <si>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</si>
  <si>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</si>
  <si>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</si>
  <si>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</si>
  <si>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</si>
  <si>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</si>
  <si>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</si>
  <si>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</si>
  <si>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</si>
  <si>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</si>
  <si>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</si>
  <si>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</si>
  <si>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</si>
  <si>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</si>
  <si>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</si>
  <si>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</si>
  <si>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</si>
  <si>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</si>
  <si>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</si>
  <si>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</si>
  <si>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</si>
  <si>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</si>
  <si>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</si>
  <si>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</si>
  <si>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</si>
  <si>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</si>
  <si>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</si>
  <si>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</si>
  <si>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</si>
  <si>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</si>
  <si>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</si>
  <si>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</si>
  <si>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</si>
  <si>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</si>
  <si>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</si>
  <si>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</si>
  <si>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</si>
  <si>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</si>
  <si>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</si>
  <si>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</si>
  <si>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</si>
  <si>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</si>
  <si>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</si>
  <si>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</si>
  <si>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</si>
  <si>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</si>
  <si>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</si>
  <si>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</si>
  <si>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</si>
  <si>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</si>
  <si>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</si>
  <si>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</si>
  <si>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</si>
  <si>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</si>
  <si>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</si>
  <si>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</si>
  <si>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</si>
  <si>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</si>
  <si>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</si>
  <si>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</si>
  <si>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</si>
  <si>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</si>
  <si>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</si>
  <si>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</si>
  <si>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</si>
  <si>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</si>
  <si>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</si>
  <si>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</si>
  <si>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</si>
  <si>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</si>
  <si>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</si>
  <si>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</si>
  <si>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</si>
  <si>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</si>
  <si>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</si>
  <si>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</si>
  <si>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</si>
  <si>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</si>
  <si>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</si>
  <si>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</si>
  <si>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</si>
  <si>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</si>
  <si>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</si>
  <si>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</si>
  <si>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</si>
  <si>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</si>
  <si>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</si>
  <si>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</si>
  <si>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</si>
  <si>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</si>
  <si>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</si>
  <si>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</si>
  <si>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</si>
  <si>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</si>
  <si>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</si>
  <si>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</si>
  <si>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</si>
  <si>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</si>
  <si>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</si>
  <si>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</si>
  <si>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</si>
  <si>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</si>
  <si>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</si>
  <si>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</si>
  <si>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</si>
  <si>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</si>
  <si>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</si>
  <si>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</si>
  <si>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</si>
  <si>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</si>
  <si>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</si>
  <si>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</si>
  <si>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</si>
  <si>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</si>
  <si>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</si>
  <si>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</si>
  <si>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</si>
  <si>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</si>
  <si>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</si>
  <si>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</si>
  <si>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</si>
  <si>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</si>
  <si>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</si>
  <si>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</si>
  <si>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</si>
  <si>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</si>
  <si>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</si>
  <si>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</si>
  <si>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</si>
  <si>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</si>
  <si>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</si>
  <si>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</si>
  <si>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</si>
  <si>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</si>
  <si>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</si>
  <si>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</si>
  <si>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</si>
  <si>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</si>
  <si>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</si>
  <si>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</si>
  <si>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</si>
  <si>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</si>
  <si>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</si>
  <si>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</si>
  <si>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</si>
  <si>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</si>
  <si>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</si>
  <si>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</si>
  <si>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</si>
  <si>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</si>
  <si>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</si>
  <si>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</si>
  <si>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</si>
  <si>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</si>
  <si>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</si>
  <si>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</si>
  <si>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</si>
  <si>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</si>
  <si>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</si>
  <si>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</si>
  <si>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</si>
  <si>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</si>
  <si>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</si>
  <si>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</si>
  <si>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</si>
  <si>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</si>
  <si>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</si>
  <si>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</si>
  <si>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</si>
  <si>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</si>
  <si>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</si>
  <si>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</si>
  <si>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</si>
  <si>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</si>
  <si>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</si>
  <si>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</si>
  <si>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</si>
  <si>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</si>
  <si>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</si>
  <si>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</si>
  <si>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</si>
  <si>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</si>
  <si>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</si>
  <si>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</si>
  <si>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</si>
  <si>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</si>
  <si>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</si>
  <si>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</si>
  <si>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</si>
  <si>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</si>
  <si>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</si>
  <si>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</si>
  <si>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</si>
  <si>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</si>
  <si>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</si>
  <si>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</si>
  <si>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</si>
  <si>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</si>
  <si>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</si>
  <si>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</si>
  <si>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</si>
  <si>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</si>
  <si>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</si>
  <si>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</si>
  <si>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</si>
  <si>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</si>
  <si>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</si>
  <si>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</si>
  <si>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</si>
  <si>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</si>
  <si>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</si>
  <si>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</si>
  <si>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</si>
  <si>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</si>
  <si>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</si>
  <si>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</si>
  <si>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</si>
  <si>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</si>
  <si>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</si>
  <si>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</si>
  <si>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</si>
  <si>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</si>
  <si>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</si>
  <si>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</si>
  <si>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</si>
  <si>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</si>
  <si>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</si>
  <si>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</si>
  <si>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</si>
  <si>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</si>
  <si>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</si>
  <si>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</si>
  <si>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</si>
  <si>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</si>
  <si>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</si>
  <si>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</si>
  <si>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</si>
  <si>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</si>
  <si>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</si>
  <si>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</si>
  <si>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</si>
  <si>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</si>
  <si>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</si>
  <si>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</si>
  <si>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</si>
  <si>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</si>
  <si>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</si>
  <si>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</si>
  <si>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</si>
  <si>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</si>
  <si>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</si>
  <si>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</si>
  <si>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</si>
  <si>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</si>
  <si>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</si>
  <si>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</si>
  <si>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</si>
  <si>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</si>
  <si>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</si>
  <si>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</si>
  <si>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</si>
  <si>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</si>
  <si>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</si>
  <si>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</si>
  <si>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</si>
  <si>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</si>
  <si>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</si>
  <si>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</si>
  <si>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</si>
  <si>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</si>
  <si>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</si>
  <si>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</si>
  <si>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</si>
  <si>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</si>
  <si>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</si>
  <si>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</si>
  <si>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</si>
  <si>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</si>
  <si>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</si>
  <si>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</si>
  <si>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</si>
  <si>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</si>
  <si>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</si>
  <si>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</si>
  <si>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</si>
  <si>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</si>
  <si>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</si>
  <si>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</si>
  <si>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</si>
  <si>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</si>
  <si>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</si>
  <si>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</si>
  <si>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</si>
  <si>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</si>
  <si>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</si>
  <si>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</si>
  <si>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</si>
  <si>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</si>
  <si>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</si>
  <si>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</si>
  <si>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</si>
  <si>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</si>
  <si>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</si>
  <si>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</si>
  <si>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</si>
  <si>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</si>
  <si>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</si>
  <si>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</si>
  <si>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</si>
  <si>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</si>
  <si>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</si>
  <si>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</si>
  <si>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</si>
  <si>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</si>
  <si>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</si>
  <si>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</si>
  <si>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</si>
  <si>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</si>
  <si>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</si>
  <si>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</si>
  <si>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</si>
  <si>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</si>
  <si>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</si>
  <si>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</si>
  <si>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</si>
  <si>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</si>
  <si>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</si>
  <si>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</si>
  <si>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</si>
  <si>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</si>
  <si>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</si>
  <si>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</si>
  <si>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</si>
  <si>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</si>
  <si>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</si>
  <si>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</si>
  <si>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</si>
  <si>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</si>
  <si>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</si>
  <si>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</si>
  <si>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</si>
  <si>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</si>
  <si>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</si>
  <si>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</si>
  <si>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</si>
  <si>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</si>
  <si>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</si>
  <si>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</si>
  <si>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</si>
  <si>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</si>
  <si>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</si>
  <si>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</si>
  <si>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</si>
  <si>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</si>
  <si>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</si>
  <si>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</si>
  <si>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</si>
  <si>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</si>
  <si>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</si>
  <si>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</si>
  <si>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</si>
  <si>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</si>
  <si>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</si>
  <si>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</si>
  <si>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</si>
  <si>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</si>
  <si>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</si>
  <si>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</si>
  <si>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</si>
  <si>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</si>
  <si>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</si>
  <si>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</si>
  <si>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</si>
  <si>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</si>
  <si>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</si>
  <si>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</si>
  <si>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</si>
  <si>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</si>
  <si>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</si>
  <si>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</si>
  <si>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</si>
  <si>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</si>
  <si>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</si>
  <si>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</si>
  <si>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</si>
  <si>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</si>
  <si>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</si>
  <si>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</si>
  <si>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</si>
  <si>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</si>
  <si>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</si>
  <si>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</si>
  <si>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</si>
  <si>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</si>
  <si>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</si>
  <si>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</si>
  <si>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</si>
  <si>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</si>
  <si>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</si>
  <si>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</si>
  <si>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</si>
  <si>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</si>
  <si>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</si>
  <si>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</si>
  <si>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</si>
  <si>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</si>
  <si>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</si>
  <si>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</si>
  <si>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</si>
  <si>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</si>
  <si>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</si>
  <si>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</si>
  <si>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</si>
  <si>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</si>
  <si>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</si>
  <si>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</si>
  <si>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</si>
  <si>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</si>
  <si>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</si>
  <si>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</si>
  <si>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</si>
  <si>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</si>
  <si>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</si>
  <si>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</si>
  <si>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</si>
  <si>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</si>
  <si>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</si>
  <si>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</si>
  <si>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</si>
  <si>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</si>
  <si>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</si>
  <si>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</si>
  <si>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</si>
  <si>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</si>
  <si>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</si>
  <si>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</si>
  <si>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</si>
  <si>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</si>
  <si>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</si>
  <si>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</si>
  <si>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</si>
  <si>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</si>
  <si>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</si>
  <si>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</si>
  <si>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</si>
  <si>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</si>
  <si>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</si>
  <si>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</si>
  <si>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</si>
  <si>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</si>
  <si>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</si>
  <si>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</si>
  <si>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</si>
  <si>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</si>
  <si>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</si>
  <si>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</si>
  <si>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</si>
  <si>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</si>
  <si>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</si>
  <si>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</si>
  <si>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</si>
  <si>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</si>
  <si>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</si>
  <si>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</si>
  <si>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</si>
  <si>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</si>
  <si>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</si>
  <si>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</si>
  <si>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</si>
  <si>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</si>
  <si>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</si>
  <si>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</si>
  <si>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</si>
  <si>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</si>
  <si>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</si>
  <si>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</si>
  <si>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</si>
  <si>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</si>
  <si>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</si>
  <si>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</si>
  <si>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</si>
  <si>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</si>
  <si>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</si>
  <si>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</si>
  <si>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</si>
  <si>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</si>
  <si>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</si>
  <si>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</si>
  <si>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</si>
  <si>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</si>
  <si>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</si>
  <si>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</si>
  <si>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</si>
  <si>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</si>
  <si>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</si>
  <si>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</si>
  <si>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</si>
  <si>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</si>
  <si>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</si>
  <si>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</si>
  <si>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</si>
  <si>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</si>
  <si>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</si>
  <si>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</si>
  <si>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</si>
  <si>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</si>
  <si>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</si>
  <si>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</si>
  <si>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</si>
  <si>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</si>
  <si>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</si>
  <si>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</si>
  <si>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</si>
  <si>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</si>
  <si>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</si>
  <si>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</si>
  <si>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</si>
  <si>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</si>
  <si>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</si>
  <si>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</si>
  <si>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</si>
  <si>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</si>
  <si>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</si>
  <si>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</si>
  <si>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</si>
  <si>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</si>
  <si>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</si>
  <si>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</si>
  <si>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</si>
  <si>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</si>
  <si>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</si>
  <si>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</si>
  <si>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</si>
  <si>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</si>
  <si>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</si>
  <si>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</si>
  <si>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</si>
  <si>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</si>
  <si>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</si>
  <si>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</si>
  <si>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</si>
  <si>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</si>
  <si>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</si>
  <si>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</si>
  <si>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</si>
  <si>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</si>
  <si>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</si>
  <si>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</si>
  <si>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</si>
  <si>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</si>
  <si>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</si>
  <si>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</si>
  <si>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</si>
  <si>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</si>
  <si>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</si>
  <si>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</si>
  <si>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</si>
  <si>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</si>
  <si>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</si>
  <si>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</si>
  <si>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</si>
  <si>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</si>
  <si>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</si>
  <si>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</si>
  <si>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</si>
  <si>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</si>
  <si>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</si>
  <si>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</si>
  <si>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</si>
  <si>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</si>
  <si>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</si>
  <si>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</si>
  <si>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</si>
  <si>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</si>
  <si>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</si>
  <si>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</si>
  <si>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</si>
  <si>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</si>
  <si>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</si>
  <si>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</si>
  <si>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</si>
  <si>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</si>
  <si>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</si>
  <si>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</si>
  <si>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</si>
  <si>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</si>
  <si>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</si>
  <si>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</si>
  <si>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</si>
  <si>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</si>
  <si>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</si>
  <si>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</si>
  <si>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</si>
  <si>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</si>
  <si>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</si>
  <si>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</si>
  <si>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</si>
  <si>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</si>
  <si>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</si>
  <si>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</si>
  <si>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</si>
  <si>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</si>
  <si>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</si>
  <si>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</si>
  <si>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</si>
  <si>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</si>
  <si>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</si>
  <si>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</si>
  <si>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</si>
  <si>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</si>
  <si>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</si>
  <si>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</si>
  <si>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</si>
  <si>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</si>
  <si>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</si>
  <si>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</si>
  <si>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</si>
  <si>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</si>
  <si>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</si>
  <si>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</si>
  <si>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</si>
  <si>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</si>
  <si>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</si>
  <si>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</si>
  <si>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</si>
  <si>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</si>
  <si>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</si>
  <si>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</si>
  <si>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</si>
  <si>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</si>
  <si>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</si>
  <si>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</si>
  <si>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</si>
  <si>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</si>
  <si>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</si>
  <si>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</si>
  <si>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</si>
  <si>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</si>
  <si>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</si>
  <si>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</si>
  <si>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</si>
  <si>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</si>
  <si>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</si>
  <si>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</si>
  <si>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</si>
  <si>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</si>
  <si>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</si>
  <si>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</si>
  <si>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</si>
  <si>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</si>
  <si>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</si>
  <si>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</si>
  <si>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</si>
  <si>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</si>
  <si>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</si>
  <si>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</si>
  <si>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</si>
  <si>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</si>
  <si>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</si>
  <si>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</si>
  <si>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</si>
  <si>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</si>
  <si>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</si>
  <si>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</si>
  <si>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</si>
  <si>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</si>
  <si>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</si>
  <si>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</si>
  <si>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</si>
  <si>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</si>
  <si>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</si>
  <si>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</si>
  <si>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</si>
  <si>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</si>
  <si>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</si>
  <si>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</si>
  <si>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</si>
  <si>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</si>
  <si>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</si>
  <si>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</si>
  <si>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</si>
  <si>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</si>
  <si>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</si>
  <si>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</si>
  <si>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</si>
  <si>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</si>
  <si>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</si>
  <si>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</si>
  <si>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</si>
  <si>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</si>
  <si>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</si>
  <si>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</si>
  <si>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</si>
  <si>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</si>
  <si>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</si>
  <si>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</si>
  <si>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</si>
  <si>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</si>
  <si>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</si>
  <si>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</si>
  <si>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</si>
  <si>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</si>
  <si>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</si>
  <si>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</si>
  <si>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</si>
  <si>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</si>
  <si>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</si>
  <si>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</si>
  <si>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</si>
  <si>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</si>
  <si>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</si>
  <si>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</si>
  <si>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</si>
  <si>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</si>
  <si>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</si>
  <si>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</si>
  <si>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</si>
  <si>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</si>
  <si>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</si>
  <si>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</si>
  <si>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</si>
  <si>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</si>
  <si>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</si>
  <si>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</si>
  <si>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</si>
  <si>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</si>
  <si>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</si>
  <si>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</si>
  <si>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</si>
  <si>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</si>
  <si>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</si>
  <si>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</si>
  <si>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</si>
  <si>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</si>
  <si>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</si>
  <si>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</si>
  <si>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</si>
  <si>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</si>
  <si>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</si>
  <si>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</si>
  <si>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</si>
  <si>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</si>
  <si>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</si>
  <si>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</si>
  <si>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</si>
  <si>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</si>
  <si>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</si>
  <si>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</si>
  <si>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</si>
  <si>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</si>
  <si>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</si>
  <si>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</si>
  <si>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</si>
  <si>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</si>
  <si>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</si>
  <si>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</si>
  <si>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</si>
  <si>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</si>
  <si>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</si>
  <si>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</si>
  <si>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</si>
  <si>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</si>
  <si>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</si>
  <si>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</si>
  <si>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</si>
  <si>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</si>
  <si>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</si>
  <si>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</si>
  <si>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</si>
  <si>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</si>
  <si>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</si>
  <si>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</si>
  <si>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</si>
  <si>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</si>
  <si>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</si>
  <si>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</si>
  <si>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</si>
  <si>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</si>
  <si>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</si>
  <si>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</si>
  <si>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</si>
  <si>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</si>
  <si>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</si>
  <si>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</si>
  <si>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</si>
  <si>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</si>
  <si>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</si>
  <si>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</si>
  <si>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</si>
  <si>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</si>
  <si>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</si>
  <si>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</si>
  <si>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</si>
  <si>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</si>
  <si>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</si>
  <si>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</si>
  <si>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</si>
  <si>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</si>
  <si>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</si>
  <si>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</si>
  <si>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</si>
  <si>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</si>
  <si>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</si>
  <si>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</si>
  <si>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</si>
  <si>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</si>
  <si>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</si>
  <si>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</si>
  <si>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</si>
  <si>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</si>
  <si>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</si>
  <si>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</si>
  <si>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</si>
  <si>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</si>
  <si>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</si>
  <si>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</si>
  <si>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</si>
  <si>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</si>
  <si>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</si>
  <si>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</si>
  <si>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</si>
  <si>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</si>
  <si>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</si>
  <si>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</si>
  <si>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</si>
  <si>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</si>
  <si>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</si>
  <si>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</si>
  <si>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</si>
  <si>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</si>
  <si>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</si>
  <si>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</si>
  <si>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</si>
  <si>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</si>
  <si>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</si>
  <si>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</si>
  <si>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</si>
  <si>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</si>
  <si>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</si>
  <si>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</si>
  <si>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</si>
  <si>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</si>
  <si>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</si>
  <si>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</si>
  <si>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</si>
  <si>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</si>
  <si>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</si>
  <si>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</si>
  <si>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</si>
  <si>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</si>
  <si>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</si>
  <si>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</si>
  <si>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</si>
  <si>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</si>
  <si>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</si>
  <si>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</si>
  <si>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</si>
  <si>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</si>
  <si>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</si>
  <si>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</si>
  <si>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</si>
  <si>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</si>
  <si>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</si>
  <si>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</si>
  <si>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</si>
  <si>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</si>
  <si>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</si>
  <si>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</si>
  <si>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</si>
  <si>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</si>
  <si>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</si>
  <si>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</si>
  <si>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</si>
  <si>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</si>
  <si>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</si>
  <si>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</si>
  <si>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</si>
  <si>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</si>
  <si>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</si>
  <si>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</si>
  <si>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</si>
  <si>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</si>
  <si>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</si>
  <si>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</si>
  <si>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</si>
  <si>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</si>
  <si>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</si>
  <si>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</si>
  <si>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</si>
  <si>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</si>
  <si>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</si>
  <si>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</si>
  <si>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</si>
  <si>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</si>
  <si>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</si>
  <si>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</si>
  <si>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</si>
  <si>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</si>
  <si>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</si>
  <si>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</si>
  <si>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</si>
  <si>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</si>
  <si>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</si>
  <si>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</si>
  <si>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</si>
  <si>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</si>
  <si>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</si>
  <si>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</si>
  <si>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</si>
  <si>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</si>
  <si>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</si>
  <si>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</si>
  <si>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</si>
  <si>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</si>
  <si>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</si>
  <si>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</si>
  <si>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</si>
  <si>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</si>
  <si>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</si>
  <si>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</si>
  <si>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</si>
  <si>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</si>
  <si>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</si>
  <si>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</si>
  <si>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</si>
  <si>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</si>
  <si>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</si>
  <si>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</si>
  <si>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</si>
  <si>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</si>
  <si>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</si>
  <si>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</si>
  <si>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</si>
  <si>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</si>
  <si>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</si>
  <si>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</si>
  <si>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</si>
  <si>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</si>
  <si>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</si>
  <si>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</si>
  <si>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</si>
  <si>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</si>
  <si>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</si>
  <si>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</si>
  <si>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</si>
  <si>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</si>
  <si>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</si>
  <si>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</si>
  <si>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</si>
  <si>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</si>
  <si>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</si>
  <si>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</si>
  <si>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</si>
  <si>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</si>
  <si>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</si>
  <si>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</si>
  <si>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</si>
  <si>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</si>
  <si>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</si>
  <si>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</si>
  <si>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</si>
  <si>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</si>
  <si>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</si>
  <si>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</si>
  <si>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</si>
  <si>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</si>
  <si>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</si>
  <si>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</si>
  <si>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</si>
  <si>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</si>
  <si>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</si>
  <si>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</si>
  <si>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</si>
  <si>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</si>
  <si>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</si>
  <si>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</si>
  <si>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</si>
  <si>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</si>
  <si>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</si>
  <si>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</si>
  <si>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</si>
  <si>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</si>
  <si>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</si>
  <si>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</si>
  <si>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</si>
  <si>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</si>
  <si>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</si>
  <si>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</si>
  <si>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</si>
  <si>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</si>
  <si>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</si>
  <si>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</si>
  <si>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</si>
  <si>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</si>
  <si>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</si>
  <si>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</si>
  <si>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</si>
  <si>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</si>
  <si>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</si>
  <si>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</si>
  <si>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</si>
  <si>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</si>
  <si>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</si>
  <si>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</si>
  <si>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</si>
  <si>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</si>
  <si>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</si>
  <si>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</si>
  <si>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</si>
  <si>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</si>
  <si>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</si>
  <si>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</si>
  <si>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</si>
  <si>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</si>
  <si>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</si>
  <si>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</si>
  <si>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</si>
  <si>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</si>
  <si>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</si>
  <si>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</si>
  <si>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</si>
  <si>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</si>
  <si>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</si>
  <si>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</si>
  <si>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</si>
  <si>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</si>
  <si>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</si>
  <si>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</si>
  <si>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</si>
  <si>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</si>
  <si>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</si>
  <si>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</si>
  <si>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</si>
  <si>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</si>
  <si>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</si>
  <si>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</si>
  <si>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</si>
  <si>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</si>
  <si>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</si>
  <si>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</si>
  <si>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</si>
  <si>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</si>
  <si>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</si>
  <si>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</si>
  <si>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</si>
  <si>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</si>
  <si>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</si>
  <si>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</si>
  <si>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</si>
  <si>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</si>
  <si>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</si>
  <si>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</si>
  <si>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</si>
  <si>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</si>
  <si>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</si>
  <si>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</si>
  <si>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</si>
  <si>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</si>
  <si>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</si>
  <si>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</si>
  <si>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</si>
  <si>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</si>
  <si>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</si>
  <si>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</si>
  <si>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</si>
  <si>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</si>
  <si>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</si>
  <si>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</si>
  <si>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</si>
  <si>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</si>
  <si>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</si>
  <si>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</si>
  <si>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</si>
  <si>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</si>
  <si>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</si>
  <si>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</si>
  <si>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</si>
  <si>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</si>
  <si>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</si>
  <si>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</si>
  <si>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</si>
  <si>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</si>
  <si>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</si>
  <si>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</si>
  <si>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</si>
  <si>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</si>
  <si>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</si>
  <si>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</si>
  <si>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</si>
  <si>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</si>
  <si>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</si>
  <si>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</si>
  <si>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</si>
  <si>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</si>
  <si>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</si>
  <si>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</si>
  <si>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</si>
  <si>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</si>
  <si>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</si>
  <si>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</si>
  <si>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</si>
  <si>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</si>
  <si>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</si>
  <si>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</si>
  <si>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</si>
  <si>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</si>
  <si>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</si>
  <si>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</si>
  <si>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</si>
  <si>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</si>
  <si>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</si>
  <si>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</si>
  <si>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</si>
  <si>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</si>
  <si>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</si>
  <si>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</si>
  <si>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</si>
  <si>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</si>
  <si>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</si>
  <si>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</si>
  <si>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</si>
  <si>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</si>
  <si>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</si>
  <si>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</si>
  <si>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</si>
  <si>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</si>
  <si>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</si>
  <si>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</si>
  <si>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</si>
  <si>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</si>
  <si>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</si>
  <si>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</si>
  <si>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</si>
  <si>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</si>
  <si>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</si>
  <si>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</si>
  <si>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</si>
  <si>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</si>
  <si>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</si>
  <si>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</si>
  <si>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</si>
  <si>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</si>
  <si>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</si>
  <si>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</si>
  <si>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</si>
  <si>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</si>
  <si>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</si>
  <si>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</si>
  <si>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</si>
  <si>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</si>
  <si>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</si>
  <si>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</si>
  <si>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</si>
  <si>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</si>
  <si>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</si>
  <si>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</si>
  <si>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</si>
  <si>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</si>
  <si>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</si>
  <si>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</si>
  <si>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</si>
  <si>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</si>
  <si>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</si>
  <si>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</si>
  <si>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</si>
  <si>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</si>
  <si>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</si>
  <si>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</si>
  <si>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</si>
  <si>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</si>
  <si>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</si>
  <si>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</si>
  <si>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</si>
  <si>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</si>
  <si>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</si>
  <si>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</si>
  <si>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</si>
  <si>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</si>
  <si>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</si>
  <si>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</si>
  <si>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</si>
  <si>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</si>
  <si>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</si>
  <si>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</si>
  <si>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</si>
  <si>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</si>
  <si>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</si>
  <si>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</si>
  <si>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</si>
  <si>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</si>
  <si>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</si>
  <si>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</si>
  <si>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</si>
  <si>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</si>
  <si>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</si>
  <si>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</si>
  <si>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</si>
  <si>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INSTITUTO COLOMBIANO DE BIENESTAR FAMILIAR</t>
  </si>
  <si>
    <t>150</t>
  </si>
  <si>
    <t>118</t>
  </si>
  <si>
    <t>151</t>
  </si>
  <si>
    <t>265</t>
  </si>
  <si>
    <t xml:space="preserve">CDI y desarrollo infantil en Medio Familiar </t>
  </si>
  <si>
    <t xml:space="preserve">Desarrollo infantil en Medio Familiar </t>
  </si>
  <si>
    <t>PRESTAR SERVICIO DE ATENCION EDUCACION INICIAL EN LA MODALIDAD PROPIA E INTERCULTURAL PARA GRUPOS ETNICOS Y COMUNIDADES RURALES Y RURALES DISPERSAS RESPONDIENDO A LAS CARASTERISTICAS PROPIAS DE LOS TERRITORIOS Y COMUNIDADES DE CONFORMIDAD CON EL MANUAL OPERATIVO DE LA MODALIDAD PROPIA E INTERCULTURAL Y LAS DIRECTRICES ESTABLECIDAS POR EL ICBF EN ARMONIA CON LA POLITICA DE ESTADO PARA EL DESARROLLO INTEGRAL DE LA PRIMERA INFANCIA DE CERO A SIEMPRE</t>
  </si>
  <si>
    <t>133</t>
  </si>
  <si>
    <t>CARMELITA YOLANDA AGUILAR SEQUEA</t>
  </si>
  <si>
    <t>Calle 22 N° 18A-67 Primer Piso La Villa</t>
  </si>
  <si>
    <t>corporacionmsinai@gmail.com</t>
  </si>
  <si>
    <t>2021-47-10001212</t>
  </si>
  <si>
    <t>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</si>
</sst>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18" zoomScale="85" zoomScaleNormal="85" zoomScaleSheetLayoutView="40" zoomScalePageLayoutView="40" workbookViewId="0">
      <selection activeCell="I40" sqref="I4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2653</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56" t="s">
        <v>2688</v>
      </c>
      <c r="D15" s="35"/>
      <c r="E15" s="35"/>
      <c r="F15" s="5"/>
      <c r="G15" s="32" t="s">
        <v>1168</v>
      </c>
      <c r="H15" s="103" t="s">
        <v>711</v>
      </c>
      <c r="I15" s="32" t="s">
        <v>2624</v>
      </c>
      <c r="J15" s="108" t="s">
        <v>2626</v>
      </c>
      <c r="L15" s="209" t="s">
        <v>8</v>
      </c>
      <c r="M15" s="209"/>
      <c r="N15" s="128"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819005392</v>
      </c>
      <c r="C20" s="5"/>
      <c r="D20" s="73"/>
      <c r="E20" s="5"/>
      <c r="F20" s="5"/>
      <c r="G20" s="5"/>
      <c r="H20" s="186"/>
      <c r="I20" s="149" t="s">
        <v>711</v>
      </c>
      <c r="J20" s="150" t="s">
        <v>713</v>
      </c>
      <c r="K20" s="151">
        <v>6658876254</v>
      </c>
      <c r="L20" s="152"/>
      <c r="M20" s="152">
        <v>44561</v>
      </c>
      <c r="N20" s="135">
        <f>+(M20-L20)/30</f>
        <v>1485.3666666666666</v>
      </c>
      <c r="O20" s="138"/>
      <c r="U20" s="134"/>
      <c r="V20" s="105">
        <f ca="1">NOW()</f>
        <v>44193.668876851851</v>
      </c>
      <c r="W20" s="105">
        <f ca="1">NOW()</f>
        <v>44193.668876851851</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CORPORACIÓN MONTE DEL SINAI</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2689</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2654</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42036</v>
      </c>
      <c r="F48" s="145">
        <v>42719</v>
      </c>
      <c r="G48" s="160">
        <f>IF(AND(E48&lt;&gt;"",F48&lt;&gt;""),((F48-E48)/30),"")</f>
        <v>22.766666666666666</v>
      </c>
      <c r="H48" s="114" t="s">
        <v>2681</v>
      </c>
      <c r="I48" s="113" t="s">
        <v>711</v>
      </c>
      <c r="J48" s="113" t="s">
        <v>736</v>
      </c>
      <c r="K48" s="116">
        <v>788417823</v>
      </c>
      <c r="L48" s="115" t="s">
        <v>1148</v>
      </c>
      <c r="M48" s="117">
        <v>1</v>
      </c>
      <c r="N48" s="115" t="s">
        <v>2634</v>
      </c>
      <c r="O48" s="115" t="s">
        <v>26</v>
      </c>
      <c r="P48" s="78"/>
    </row>
    <row r="49" spans="1:16" s="6" customFormat="1" ht="24.75" customHeight="1" x14ac:dyDescent="0.25">
      <c r="A49" s="143">
        <v>2</v>
      </c>
      <c r="B49" s="111" t="s">
        <v>2676</v>
      </c>
      <c r="C49" s="112" t="s">
        <v>31</v>
      </c>
      <c r="D49" s="110" t="s">
        <v>2678</v>
      </c>
      <c r="E49" s="145">
        <v>42045</v>
      </c>
      <c r="F49" s="145">
        <v>42369</v>
      </c>
      <c r="G49" s="160">
        <f t="shared" ref="G49:G50" si="2">IF(AND(E49&lt;&gt;"",F49&lt;&gt;""),((F49-E49)/30),"")</f>
        <v>10.8</v>
      </c>
      <c r="H49" s="114" t="s">
        <v>2682</v>
      </c>
      <c r="I49" s="113" t="s">
        <v>711</v>
      </c>
      <c r="J49" s="113" t="s">
        <v>719</v>
      </c>
      <c r="K49" s="116">
        <v>2033413322</v>
      </c>
      <c r="L49" s="115" t="s">
        <v>1148</v>
      </c>
      <c r="M49" s="117">
        <v>1</v>
      </c>
      <c r="N49" s="115" t="s">
        <v>2634</v>
      </c>
      <c r="O49" s="115" t="s">
        <v>26</v>
      </c>
      <c r="P49" s="78"/>
    </row>
    <row r="50" spans="1:16" s="6" customFormat="1" ht="24.75" customHeight="1" x14ac:dyDescent="0.25">
      <c r="A50" s="143">
        <v>3</v>
      </c>
      <c r="B50" s="111" t="s">
        <v>2676</v>
      </c>
      <c r="C50" s="112" t="s">
        <v>31</v>
      </c>
      <c r="D50" s="110" t="s">
        <v>2677</v>
      </c>
      <c r="E50" s="145">
        <v>42403</v>
      </c>
      <c r="F50" s="145">
        <v>42719</v>
      </c>
      <c r="G50" s="160">
        <f t="shared" si="2"/>
        <v>10.533333333333333</v>
      </c>
      <c r="H50" s="119" t="s">
        <v>2682</v>
      </c>
      <c r="I50" s="113" t="s">
        <v>711</v>
      </c>
      <c r="J50" s="113" t="s">
        <v>736</v>
      </c>
      <c r="K50" s="116">
        <v>906469141</v>
      </c>
      <c r="L50" s="115" t="s">
        <v>1148</v>
      </c>
      <c r="M50" s="117">
        <v>1</v>
      </c>
      <c r="N50" s="115" t="s">
        <v>2634</v>
      </c>
      <c r="O50" s="115" t="s">
        <v>26</v>
      </c>
      <c r="P50" s="78"/>
    </row>
    <row r="51" spans="1:16" s="6" customFormat="1" ht="24.75" customHeight="1" outlineLevel="1" x14ac:dyDescent="0.25">
      <c r="A51" s="143">
        <v>4</v>
      </c>
      <c r="B51" s="111" t="s">
        <v>2676</v>
      </c>
      <c r="C51" s="112" t="s">
        <v>31</v>
      </c>
      <c r="D51" s="110" t="s">
        <v>2679</v>
      </c>
      <c r="E51" s="145">
        <v>42403</v>
      </c>
      <c r="F51" s="145">
        <v>42719</v>
      </c>
      <c r="G51" s="160">
        <f t="shared" ref="G51:G107" si="3">IF(AND(E51&lt;&gt;"",F51&lt;&gt;""),((F51-E51)/30),"")</f>
        <v>10.533333333333333</v>
      </c>
      <c r="H51" s="114" t="s">
        <v>2681</v>
      </c>
      <c r="I51" s="113" t="s">
        <v>711</v>
      </c>
      <c r="J51" s="113" t="s">
        <v>724</v>
      </c>
      <c r="K51" s="116">
        <v>808574292</v>
      </c>
      <c r="L51" s="115" t="s">
        <v>1148</v>
      </c>
      <c r="M51" s="117">
        <v>1</v>
      </c>
      <c r="N51" s="115" t="s">
        <v>2634</v>
      </c>
      <c r="O51" s="115" t="s">
        <v>26</v>
      </c>
      <c r="P51" s="78"/>
    </row>
    <row r="52" spans="1:16" s="7" customFormat="1" ht="24.75" customHeight="1" outlineLevel="1" x14ac:dyDescent="0.25">
      <c r="A52" s="144">
        <v>5</v>
      </c>
      <c r="B52" s="111" t="s">
        <v>2676</v>
      </c>
      <c r="C52" s="112" t="s">
        <v>31</v>
      </c>
      <c r="D52" s="110" t="s">
        <v>2680</v>
      </c>
      <c r="E52" s="145">
        <v>43739</v>
      </c>
      <c r="F52" s="145">
        <v>43814</v>
      </c>
      <c r="G52" s="160">
        <f t="shared" si="3"/>
        <v>2.5</v>
      </c>
      <c r="H52" s="119" t="s">
        <v>2683</v>
      </c>
      <c r="I52" s="113" t="s">
        <v>1154</v>
      </c>
      <c r="J52" s="113" t="s">
        <v>698</v>
      </c>
      <c r="K52" s="116">
        <v>1776621226</v>
      </c>
      <c r="L52" s="115" t="s">
        <v>1148</v>
      </c>
      <c r="M52" s="117">
        <v>1</v>
      </c>
      <c r="N52" s="115" t="s">
        <v>2634</v>
      </c>
      <c r="O52" s="115" t="s">
        <v>26</v>
      </c>
      <c r="P52" s="79"/>
    </row>
    <row r="53" spans="1:16" s="7" customFormat="1" ht="24.75" customHeight="1" outlineLevel="1" x14ac:dyDescent="0.25">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2655</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2664</v>
      </c>
      <c r="C114" s="163" t="s">
        <v>31</v>
      </c>
      <c r="D114" s="120" t="s">
        <v>2684</v>
      </c>
      <c r="E114" s="145">
        <v>43898</v>
      </c>
      <c r="F114" s="145">
        <v>44165</v>
      </c>
      <c r="G114" s="160">
        <f>IF(AND(E114&lt;&gt;"",F114&lt;&gt;""),((F114-E114)/30),"")</f>
        <v>8.9</v>
      </c>
      <c r="H114" s="122" t="s">
        <v>2683</v>
      </c>
      <c r="I114" s="121" t="s">
        <v>1154</v>
      </c>
      <c r="J114" s="121" t="s">
        <v>698</v>
      </c>
      <c r="K114" s="123">
        <v>4325744051</v>
      </c>
      <c r="L114" s="100">
        <f>+IF(AND(K114&gt;0,O114="Ejecución"),(K114/877802)*Tabla28[[#This Row],[% participación]],IF(AND(K114&gt;0,O114&lt;&gt;"Ejecución"),"-",""))</f>
        <v>4927.9268570816657</v>
      </c>
      <c r="M114" s="124" t="s">
        <v>1148</v>
      </c>
      <c r="N114" s="173">
        <v>1</v>
      </c>
      <c r="O114" s="162" t="s">
        <v>1150</v>
      </c>
      <c r="P114" s="78"/>
    </row>
    <row r="115" spans="1:16" s="6" customFormat="1" ht="24.75" customHeight="1" x14ac:dyDescent="0.25">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2659</v>
      </c>
      <c r="B163" s="240"/>
      <c r="C163" s="240"/>
      <c r="D163" s="240"/>
      <c r="E163" s="241"/>
      <c r="F163" s="242" t="s">
        <v>2660</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2657</v>
      </c>
      <c r="C168" s="223"/>
      <c r="D168" s="223"/>
      <c r="E168" s="8"/>
      <c r="F168" s="5"/>
      <c r="H168" s="81" t="s">
        <v>2656</v>
      </c>
      <c r="I168" s="246"/>
      <c r="J168" s="247"/>
      <c r="K168" s="247"/>
      <c r="L168" s="247"/>
      <c r="M168" s="247"/>
      <c r="N168" s="247"/>
      <c r="O168" s="248"/>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2667</v>
      </c>
      <c r="B172" s="181"/>
      <c r="C172" s="181"/>
      <c r="D172" s="181"/>
      <c r="E172" s="181"/>
      <c r="F172" s="181"/>
      <c r="G172" s="181"/>
      <c r="H172" s="181"/>
      <c r="I172" s="181"/>
      <c r="J172" s="181"/>
      <c r="K172" s="181"/>
      <c r="L172" s="181"/>
      <c r="M172" s="181"/>
      <c r="N172" s="181"/>
      <c r="O172" s="182"/>
      <c r="P172" s="76"/>
    </row>
    <row r="173" spans="1:28" ht="15" customHeight="1" x14ac:dyDescent="0.25">
      <c r="A173" s="195" t="s">
        <v>2673</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2668</v>
      </c>
      <c r="C176" s="211"/>
      <c r="D176" s="211"/>
      <c r="E176" s="211"/>
      <c r="F176" s="211"/>
      <c r="G176" s="211"/>
      <c r="H176" s="20"/>
      <c r="I176" s="218" t="s">
        <v>2674</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2671</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2668</v>
      </c>
      <c r="C179" s="221"/>
      <c r="D179" s="221"/>
      <c r="E179" s="171">
        <v>0.02</v>
      </c>
      <c r="F179" s="170">
        <v>0.01</v>
      </c>
      <c r="G179" s="165">
        <f>IF(F179&gt;0,SUM(E179+F179),"")</f>
        <v>0.03</v>
      </c>
      <c r="H179" s="5"/>
      <c r="I179" s="221" t="s">
        <v>2670</v>
      </c>
      <c r="J179" s="221"/>
      <c r="K179" s="221"/>
      <c r="L179" s="221"/>
      <c r="M179" s="172">
        <v>0.03</v>
      </c>
      <c r="O179" s="8"/>
      <c r="Q179" s="19"/>
      <c r="R179" s="159">
        <f>IF(M179&gt;0,SUM(L179+M179),"")</f>
        <v>0.03</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199766287.62</v>
      </c>
      <c r="F185" s="92"/>
      <c r="G185" s="93"/>
      <c r="H185" s="88"/>
      <c r="I185" s="90" t="s">
        <v>2627</v>
      </c>
      <c r="J185" s="166">
        <f>+SUM(M179:M183)</f>
        <v>0.03</v>
      </c>
      <c r="K185" s="202" t="s">
        <v>2628</v>
      </c>
      <c r="L185" s="202"/>
      <c r="M185" s="94">
        <f>+J185*(SUM(K20:K35))</f>
        <v>199766287.62</v>
      </c>
      <c r="N185" s="95"/>
      <c r="O185" s="96"/>
    </row>
    <row r="186" spans="1:28" ht="15.75" thickBot="1" x14ac:dyDescent="0.3">
      <c r="A186" s="10"/>
      <c r="B186" s="97"/>
      <c r="C186" s="97"/>
      <c r="D186" s="97"/>
      <c r="E186" s="97"/>
      <c r="F186" s="97"/>
      <c r="G186" s="97"/>
      <c r="H186" s="97"/>
      <c r="I186" s="168" t="s">
        <v>2672</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41968</v>
      </c>
      <c r="D193" s="5"/>
      <c r="E193" s="126">
        <v>3038</v>
      </c>
      <c r="F193" s="5"/>
      <c r="G193" s="5"/>
      <c r="H193" s="147" t="s">
        <v>2685</v>
      </c>
      <c r="J193" s="5"/>
      <c r="K193" s="127">
        <v>42045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2658</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2686</v>
      </c>
      <c r="J211" s="27" t="s">
        <v>2622</v>
      </c>
      <c r="K211" s="148" t="s">
        <v>2686</v>
      </c>
      <c r="L211" s="21"/>
      <c r="M211" s="21"/>
      <c r="N211" s="21"/>
      <c r="O211" s="8"/>
    </row>
    <row r="212" spans="1:15" x14ac:dyDescent="0.25">
      <c r="A212" s="9"/>
      <c r="B212" s="27" t="s">
        <v>2619</v>
      </c>
      <c r="C212" s="147" t="s">
        <v>2685</v>
      </c>
      <c r="D212" s="21"/>
      <c r="G212" s="27" t="s">
        <v>2621</v>
      </c>
      <c r="H212" s="148">
        <v>3205091209</v>
      </c>
      <c r="J212" s="27" t="s">
        <v>2623</v>
      </c>
      <c r="K212" s="147" t="s">
        <v>2687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2020-12-28T21:03:17Z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