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3 SINAI\manifestacion interes banco\2D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<sst xmlns="http://schemas.openxmlformats.org/spreadsheetml/2006/main" count="4572" uniqueCount="2737">
  <si>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</si>
  <si>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</si>
  <si>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</si>
  <si>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</si>
  <si>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</si>
  <si>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</si>
  <si>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</si>
  <si>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</si>
  <si>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</si>
  <si>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</si>
  <si>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</si>
  <si>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</si>
  <si>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</si>
  <si>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</si>
  <si>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</si>
  <si>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</si>
  <si>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</si>
  <si>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</si>
  <si>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</si>
  <si>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</si>
  <si>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</si>
  <si>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</si>
  <si>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</si>
  <si>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</si>
  <si>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</si>
  <si>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</si>
  <si>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</si>
  <si>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</si>
  <si>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</si>
  <si>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</si>
  <si>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</si>
  <si>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</si>
  <si>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</si>
  <si>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</si>
  <si>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</si>
  <si>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</si>
  <si>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</si>
  <si>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</si>
  <si>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</si>
  <si>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</si>
  <si>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</si>
  <si>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</si>
  <si>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</si>
  <si>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</si>
  <si>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</si>
  <si>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</si>
  <si>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</si>
  <si>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</si>
  <si>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</si>
  <si>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</si>
  <si>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</si>
  <si>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</si>
  <si>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</si>
  <si>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</si>
  <si>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</si>
  <si>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</si>
  <si>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</si>
  <si>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</si>
  <si>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</si>
  <si>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</si>
  <si>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</si>
  <si>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</si>
  <si>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</si>
  <si>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</si>
  <si>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</si>
  <si>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</si>
  <si>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</si>
  <si>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</si>
  <si>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</si>
  <si>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</si>
  <si>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</si>
  <si>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</si>
  <si>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</si>
  <si>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</si>
  <si>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</si>
  <si>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</si>
  <si>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</si>
  <si>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</si>
  <si>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</si>
  <si>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</si>
  <si>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</si>
  <si>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</si>
  <si>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</si>
  <si>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</si>
  <si>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</si>
  <si>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</si>
  <si>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</si>
  <si>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</si>
  <si>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</si>
  <si>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</si>
  <si>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</si>
  <si>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</si>
  <si>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</si>
  <si>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</si>
  <si>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</si>
  <si>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</si>
  <si>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</si>
  <si>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</si>
  <si>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</si>
  <si>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</si>
  <si>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</si>
  <si>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</si>
  <si>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</si>
  <si>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</si>
  <si>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</si>
  <si>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</si>
  <si>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</si>
  <si>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</si>
  <si>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</si>
  <si>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</si>
  <si>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</si>
  <si>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</si>
  <si>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</si>
  <si>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</si>
  <si>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</si>
  <si>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</si>
  <si>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</si>
  <si>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</si>
  <si>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</si>
  <si>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</si>
  <si>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</si>
  <si>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</si>
  <si>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</si>
  <si>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</si>
  <si>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</si>
  <si>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</si>
  <si>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</si>
  <si>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</si>
  <si>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</si>
  <si>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</si>
  <si>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</si>
  <si>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</si>
  <si>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</si>
  <si>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</si>
  <si>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</si>
  <si>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</si>
  <si>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</si>
  <si>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</si>
  <si>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</si>
  <si>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</si>
  <si>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</si>
  <si>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</si>
  <si>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</si>
  <si>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</si>
  <si>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</si>
  <si>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</si>
  <si>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</si>
  <si>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</si>
  <si>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</si>
  <si>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</si>
  <si>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</si>
  <si>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</si>
  <si>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</si>
  <si>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</si>
  <si>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</si>
  <si>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</si>
  <si>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</si>
  <si>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</si>
  <si>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</si>
  <si>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</si>
  <si>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</si>
  <si>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</si>
  <si>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</si>
  <si>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</si>
  <si>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</si>
  <si>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</si>
  <si>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</si>
  <si>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</si>
  <si>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</si>
  <si>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</si>
  <si>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</si>
  <si>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</si>
  <si>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</si>
  <si>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</si>
  <si>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</si>
  <si>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</si>
  <si>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</si>
  <si>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</si>
  <si>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</si>
  <si>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</si>
  <si>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</si>
  <si>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</si>
  <si>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</si>
  <si>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</si>
  <si>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</si>
  <si>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</si>
  <si>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</si>
  <si>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</si>
  <si>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</si>
  <si>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</si>
  <si>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</si>
  <si>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</si>
  <si>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</si>
  <si>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</si>
  <si>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</si>
  <si>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</si>
  <si>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</si>
  <si>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</si>
  <si>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</si>
  <si>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</si>
  <si>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</si>
  <si>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</si>
  <si>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</si>
  <si>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</si>
  <si>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</si>
  <si>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</si>
  <si>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</si>
  <si>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</si>
  <si>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</si>
  <si>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</si>
  <si>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</si>
  <si>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</si>
  <si>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</si>
  <si>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</si>
  <si>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</si>
  <si>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</si>
  <si>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</si>
  <si>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</si>
  <si>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</si>
  <si>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</si>
  <si>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</si>
  <si>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</si>
  <si>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</si>
  <si>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</si>
  <si>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</si>
  <si>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</si>
  <si>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</si>
  <si>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</si>
  <si>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</si>
  <si>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</si>
  <si>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</si>
  <si>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</si>
  <si>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</si>
  <si>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</si>
  <si>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</si>
  <si>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</si>
  <si>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</si>
  <si>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</si>
  <si>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</si>
  <si>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</si>
  <si>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</si>
  <si>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</si>
  <si>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</si>
  <si>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</si>
  <si>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</si>
  <si>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</si>
  <si>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</si>
  <si>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</si>
  <si>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</si>
  <si>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</si>
  <si>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</si>
  <si>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</si>
  <si>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</si>
  <si>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</si>
  <si>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</si>
  <si>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</si>
  <si>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</si>
  <si>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</si>
  <si>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</si>
  <si>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</si>
  <si>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</si>
  <si>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</si>
  <si>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</si>
  <si>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</si>
  <si>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</si>
  <si>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</si>
  <si>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</si>
  <si>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</si>
  <si>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</si>
  <si>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</si>
  <si>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</si>
  <si>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</si>
  <si>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</si>
  <si>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</si>
  <si>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</si>
  <si>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</si>
  <si>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</si>
  <si>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</si>
  <si>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</si>
  <si>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</si>
  <si>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</si>
  <si>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</si>
  <si>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</si>
  <si>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</si>
  <si>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</si>
  <si>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</si>
  <si>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</si>
  <si>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</si>
  <si>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</si>
  <si>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</si>
  <si>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</si>
  <si>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</si>
  <si>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</si>
  <si>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</si>
  <si>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</si>
  <si>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</si>
  <si>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</si>
  <si>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</si>
  <si>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</si>
  <si>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</si>
  <si>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</si>
  <si>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</si>
  <si>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</si>
  <si>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</si>
  <si>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</si>
  <si>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</si>
  <si>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</si>
  <si>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</si>
  <si>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</si>
  <si>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</si>
  <si>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</si>
  <si>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</si>
  <si>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</si>
  <si>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</si>
  <si>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</si>
  <si>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</si>
  <si>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</si>
  <si>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</si>
  <si>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</si>
  <si>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</si>
  <si>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</si>
  <si>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</si>
  <si>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</si>
  <si>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</si>
  <si>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</si>
  <si>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</si>
  <si>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</si>
  <si>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</si>
  <si>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</si>
  <si>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</si>
  <si>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</si>
  <si>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</si>
  <si>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</si>
  <si>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</si>
  <si>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</si>
  <si>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</si>
  <si>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</si>
  <si>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</si>
  <si>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</si>
  <si>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</si>
  <si>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</si>
  <si>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</si>
  <si>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</si>
  <si>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</si>
  <si>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</si>
  <si>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</si>
  <si>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</si>
  <si>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</si>
  <si>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</si>
  <si>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</si>
  <si>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</si>
  <si>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</si>
  <si>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</si>
  <si>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</si>
  <si>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</si>
  <si>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</si>
  <si>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</si>
  <si>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</si>
  <si>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</si>
  <si>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</si>
  <si>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</si>
  <si>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</si>
  <si>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</si>
  <si>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</si>
  <si>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</si>
  <si>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</si>
  <si>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</si>
  <si>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</si>
  <si>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</si>
  <si>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</si>
  <si>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</si>
  <si>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</si>
  <si>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</si>
  <si>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</si>
  <si>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</si>
  <si>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</si>
  <si>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</si>
  <si>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</si>
  <si>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</si>
  <si>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</si>
  <si>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</si>
  <si>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</si>
  <si>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</si>
  <si>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</si>
  <si>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</si>
  <si>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</si>
  <si>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</si>
  <si>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</si>
  <si>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</si>
  <si>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</si>
  <si>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</si>
  <si>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</si>
  <si>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</si>
  <si>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</si>
  <si>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</si>
  <si>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</si>
  <si>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</si>
  <si>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</si>
  <si>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</si>
  <si>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</si>
  <si>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</si>
  <si>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</si>
  <si>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</si>
  <si>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</si>
  <si>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</si>
  <si>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</si>
  <si>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</si>
  <si>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</si>
  <si>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</si>
  <si>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</si>
  <si>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</si>
  <si>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</si>
  <si>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</si>
  <si>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</si>
  <si>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</si>
  <si>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</si>
  <si>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</si>
  <si>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</si>
  <si>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</si>
  <si>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</si>
  <si>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</si>
  <si>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</si>
  <si>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</si>
  <si>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</si>
  <si>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</si>
  <si>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</si>
  <si>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</si>
  <si>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</si>
  <si>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</si>
  <si>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</si>
  <si>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</si>
  <si>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</si>
  <si>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</si>
  <si>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</si>
  <si>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</si>
  <si>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</si>
  <si>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</si>
  <si>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</si>
  <si>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</si>
  <si>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</si>
  <si>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</si>
  <si>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</si>
  <si>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</si>
  <si>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</si>
  <si>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</si>
  <si>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</si>
  <si>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</si>
  <si>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</si>
  <si>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</si>
  <si>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</si>
  <si>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</si>
  <si>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</si>
  <si>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</si>
  <si>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</si>
  <si>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</si>
  <si>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</si>
  <si>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</si>
  <si>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</si>
  <si>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</si>
  <si>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</si>
  <si>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</si>
  <si>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</si>
  <si>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</si>
  <si>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</si>
  <si>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</si>
  <si>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</si>
  <si>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</si>
  <si>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</si>
  <si>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</si>
  <si>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</si>
  <si>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</si>
  <si>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</si>
  <si>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</si>
  <si>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</si>
  <si>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</si>
  <si>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</si>
  <si>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</si>
  <si>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</si>
  <si>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</si>
  <si>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</si>
  <si>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</si>
  <si>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</si>
  <si>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</si>
  <si>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</si>
  <si>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</si>
  <si>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</si>
  <si>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</si>
  <si>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</si>
  <si>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</si>
  <si>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</si>
  <si>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</si>
  <si>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</si>
  <si>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</si>
  <si>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</si>
  <si>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</si>
  <si>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</si>
  <si>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</si>
  <si>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</si>
  <si>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</si>
  <si>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</si>
  <si>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</si>
  <si>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</si>
  <si>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</si>
  <si>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</si>
  <si>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</si>
  <si>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</si>
  <si>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</si>
  <si>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</si>
  <si>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</si>
  <si>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</si>
  <si>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</si>
  <si>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</si>
  <si>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</si>
  <si>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</si>
  <si>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</si>
  <si>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</si>
  <si>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</si>
  <si>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</si>
  <si>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</si>
  <si>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</si>
  <si>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</si>
  <si>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</si>
  <si>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</si>
  <si>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</si>
  <si>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</si>
  <si>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</si>
  <si>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</si>
  <si>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</si>
  <si>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</si>
  <si>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</si>
  <si>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</si>
  <si>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</si>
  <si>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</si>
  <si>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</si>
  <si>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</si>
  <si>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</si>
  <si>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</si>
  <si>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</si>
  <si>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</si>
  <si>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</si>
  <si>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</si>
  <si>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</si>
  <si>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</si>
  <si>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</si>
  <si>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</si>
  <si>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</si>
  <si>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</si>
  <si>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</si>
  <si>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</si>
  <si>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</si>
  <si>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</si>
  <si>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</si>
  <si>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</si>
  <si>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</si>
  <si>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</si>
  <si>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</si>
  <si>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</si>
  <si>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</si>
  <si>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</si>
  <si>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</si>
  <si>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</si>
  <si>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</si>
  <si>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</si>
  <si>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</si>
  <si>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</si>
  <si>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</si>
  <si>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</si>
  <si>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</si>
  <si>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</si>
  <si>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</si>
  <si>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</si>
  <si>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</si>
  <si>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</si>
  <si>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</si>
  <si>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</si>
  <si>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</si>
  <si>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</si>
  <si>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</si>
  <si>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</si>
  <si>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</si>
  <si>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</si>
  <si>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</si>
  <si>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</si>
  <si>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</si>
  <si>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</si>
  <si>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</si>
  <si>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</si>
  <si>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</si>
  <si>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</si>
  <si>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</si>
  <si>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</si>
  <si>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</si>
  <si>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</si>
  <si>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</si>
  <si>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</si>
  <si>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</si>
  <si>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</si>
  <si>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</si>
  <si>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</si>
  <si>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</si>
  <si>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</si>
  <si>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</si>
  <si>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</si>
  <si>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</si>
  <si>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</si>
  <si>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</si>
  <si>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</si>
  <si>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</si>
  <si>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</si>
  <si>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</si>
  <si>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</si>
  <si>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</si>
  <si>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</si>
  <si>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</si>
  <si>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</si>
  <si>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</si>
  <si>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</si>
  <si>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</si>
  <si>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</si>
  <si>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</si>
  <si>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</si>
  <si>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</si>
  <si>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</si>
  <si>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</si>
  <si>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</si>
  <si>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</si>
  <si>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</si>
  <si>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</si>
  <si>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</si>
  <si>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</si>
  <si>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</si>
  <si>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</si>
  <si>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</si>
  <si>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</si>
  <si>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</si>
  <si>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</si>
  <si>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</si>
  <si>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</si>
  <si>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</si>
  <si>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</si>
  <si>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</si>
  <si>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</si>
  <si>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</si>
  <si>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</si>
  <si>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</si>
  <si>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</si>
  <si>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</si>
  <si>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</si>
  <si>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</si>
  <si>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</si>
  <si>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</si>
  <si>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</si>
  <si>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</si>
  <si>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</si>
  <si>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</si>
  <si>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</si>
  <si>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</si>
  <si>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</si>
  <si>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</si>
  <si>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</si>
  <si>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</si>
  <si>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</si>
  <si>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</si>
  <si>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</si>
  <si>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</si>
  <si>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</si>
  <si>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</si>
  <si>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</si>
  <si>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</si>
  <si>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</si>
  <si>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</si>
  <si>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</si>
  <si>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</si>
  <si>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</si>
  <si>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</si>
  <si>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</si>
  <si>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</si>
  <si>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</si>
  <si>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</si>
  <si>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</si>
  <si>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</si>
  <si>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</si>
  <si>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</si>
  <si>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</si>
  <si>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</si>
  <si>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</si>
  <si>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</si>
  <si>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</si>
  <si>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</si>
  <si>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</si>
  <si>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</si>
  <si>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</si>
  <si>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</si>
  <si>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</si>
  <si>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</si>
  <si>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</si>
  <si>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</si>
  <si>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</si>
  <si>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</si>
  <si>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</si>
  <si>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</si>
  <si>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</si>
  <si>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</si>
  <si>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</si>
  <si>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</si>
  <si>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</si>
  <si>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</si>
  <si>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</si>
  <si>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</si>
  <si>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</si>
  <si>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</si>
  <si>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</si>
  <si>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</si>
  <si>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</si>
  <si>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</si>
  <si>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</si>
  <si>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</si>
  <si>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</si>
  <si>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</si>
  <si>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</si>
  <si>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</si>
  <si>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</si>
  <si>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</si>
  <si>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</si>
  <si>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</si>
  <si>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</si>
  <si>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</si>
  <si>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</si>
  <si>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</si>
  <si>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</si>
  <si>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</si>
  <si>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</si>
  <si>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</si>
  <si>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</si>
  <si>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</si>
  <si>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</si>
  <si>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</si>
  <si>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</si>
  <si>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</si>
  <si>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</si>
  <si>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</si>
  <si>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</si>
  <si>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</si>
  <si>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</si>
  <si>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</si>
  <si>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</si>
  <si>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</si>
  <si>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</si>
  <si>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</si>
  <si>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</si>
  <si>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</si>
  <si>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</si>
  <si>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</si>
  <si>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</si>
  <si>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</si>
  <si>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</si>
  <si>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</si>
  <si>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</si>
  <si>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</si>
  <si>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</si>
  <si>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</si>
  <si>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</si>
  <si>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</si>
  <si>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</si>
  <si>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</si>
  <si>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</si>
  <si>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</si>
  <si>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</si>
  <si>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</si>
  <si>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</si>
  <si>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</si>
  <si>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</si>
  <si>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</si>
  <si>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</si>
  <si>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</si>
  <si>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</si>
  <si>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</si>
  <si>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</si>
  <si>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</si>
  <si>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</si>
  <si>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</si>
  <si>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</si>
  <si>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</si>
  <si>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</si>
  <si>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</si>
  <si>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</si>
  <si>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</si>
  <si>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</si>
  <si>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</si>
  <si>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</si>
  <si>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</si>
  <si>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</si>
  <si>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</si>
  <si>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</si>
  <si>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</si>
  <si>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</si>
  <si>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</si>
  <si>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</si>
  <si>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</si>
  <si>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</si>
  <si>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</si>
  <si>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</si>
  <si>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</si>
  <si>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</si>
  <si>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</si>
  <si>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</si>
  <si>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</si>
  <si>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</si>
  <si>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</si>
  <si>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</si>
  <si>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</si>
  <si>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</si>
  <si>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</si>
  <si>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</si>
  <si>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</si>
  <si>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</si>
  <si>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</si>
  <si>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</si>
  <si>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</si>
  <si>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</si>
  <si>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</si>
  <si>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</si>
  <si>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</si>
  <si>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</si>
  <si>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</si>
  <si>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</si>
  <si>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</si>
  <si>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</si>
  <si>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</si>
  <si>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</si>
  <si>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</si>
  <si>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</si>
  <si>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</si>
  <si>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</si>
  <si>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</si>
  <si>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</si>
  <si>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</si>
  <si>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</si>
  <si>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</si>
  <si>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</si>
  <si>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</si>
  <si>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</si>
  <si>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</si>
  <si>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</si>
  <si>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</si>
  <si>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</si>
  <si>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</si>
  <si>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</si>
  <si>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</si>
  <si>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</si>
  <si>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</si>
  <si>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</si>
  <si>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</si>
  <si>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</si>
  <si>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</si>
  <si>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</si>
  <si>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</si>
  <si>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</si>
  <si>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</si>
  <si>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</si>
  <si>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</si>
  <si>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</si>
  <si>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</si>
  <si>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</si>
  <si>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</si>
  <si>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</si>
  <si>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</si>
  <si>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</si>
  <si>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</si>
  <si>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</si>
  <si>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</si>
  <si>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</si>
  <si>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</si>
  <si>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</si>
  <si>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</si>
  <si>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</si>
  <si>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</si>
  <si>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</si>
  <si>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</si>
  <si>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</si>
  <si>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</si>
  <si>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</si>
  <si>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</si>
  <si>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</si>
  <si>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</si>
  <si>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</si>
  <si>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</si>
  <si>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</si>
  <si>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</si>
  <si>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</si>
  <si>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</si>
  <si>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</si>
  <si>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</si>
  <si>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</si>
  <si>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</si>
  <si>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</si>
  <si>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</si>
  <si>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</si>
  <si>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</si>
  <si>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</si>
  <si>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</si>
  <si>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</si>
  <si>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</si>
  <si>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</si>
  <si>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</si>
  <si>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</si>
  <si>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</si>
  <si>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</si>
  <si>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</si>
  <si>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</si>
  <si>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</si>
  <si>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</si>
  <si>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</si>
  <si>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</si>
  <si>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</si>
  <si>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</si>
  <si>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</si>
  <si>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</si>
  <si>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</si>
  <si>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</si>
  <si>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</si>
  <si>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</si>
  <si>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</si>
  <si>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</si>
  <si>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</si>
  <si>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</si>
  <si>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</si>
  <si>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</si>
  <si>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</si>
  <si>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</si>
  <si>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</si>
  <si>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</si>
  <si>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</si>
  <si>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</si>
  <si>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</si>
  <si>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</si>
  <si>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</si>
  <si>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</si>
  <si>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</si>
  <si>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</si>
  <si>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</si>
  <si>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</si>
  <si>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</si>
  <si>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</si>
  <si>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</si>
  <si>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</si>
  <si>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</si>
  <si>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</si>
  <si>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</si>
  <si>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</si>
  <si>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</si>
  <si>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</si>
  <si>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</si>
  <si>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</si>
  <si>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</si>
  <si>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</si>
  <si>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</si>
  <si>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</si>
  <si>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</si>
  <si>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</si>
  <si>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</si>
  <si>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</si>
  <si>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</si>
  <si>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</si>
  <si>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</si>
  <si>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</si>
  <si>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</si>
  <si>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</si>
  <si>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</si>
  <si>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</si>
  <si>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</si>
  <si>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</si>
  <si>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</si>
  <si>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</si>
  <si>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</si>
  <si>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</si>
  <si>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</si>
  <si>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</si>
  <si>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</si>
  <si>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</si>
  <si>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</si>
  <si>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</si>
  <si>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</si>
  <si>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</si>
  <si>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</si>
  <si>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</si>
  <si>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</si>
  <si>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</si>
  <si>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</si>
  <si>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</si>
  <si>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</si>
  <si>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</si>
  <si>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</si>
  <si>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</si>
  <si>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</si>
  <si>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</si>
  <si>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</si>
  <si>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</si>
  <si>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</si>
  <si>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</si>
  <si>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</si>
  <si>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</si>
  <si>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</si>
  <si>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</si>
  <si>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</si>
  <si>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</si>
  <si>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</si>
  <si>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</si>
  <si>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</si>
  <si>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</si>
  <si>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</si>
  <si>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</si>
  <si>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</si>
  <si>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</si>
  <si>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</si>
  <si>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</si>
  <si>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</si>
  <si>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</si>
  <si>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</si>
  <si>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</si>
  <si>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</si>
  <si>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</si>
  <si>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</si>
  <si>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</si>
  <si>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</si>
  <si>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</si>
  <si>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</si>
  <si>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</si>
  <si>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</si>
  <si>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</si>
  <si>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</si>
  <si>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</si>
  <si>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</si>
  <si>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</si>
  <si>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</si>
  <si>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</si>
  <si>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</si>
  <si>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</si>
  <si>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</si>
  <si>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</si>
  <si>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</si>
  <si>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</si>
  <si>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</si>
  <si>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</si>
  <si>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</si>
  <si>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</si>
  <si>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</si>
  <si>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</si>
  <si>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</si>
  <si>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</si>
  <si>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</si>
  <si>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</si>
  <si>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</si>
  <si>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</si>
  <si>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</si>
  <si>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</si>
  <si>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</si>
  <si>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</si>
  <si>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</si>
  <si>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</si>
  <si>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</si>
  <si>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</si>
  <si>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</si>
  <si>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</si>
  <si>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</si>
  <si>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</si>
  <si>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</si>
  <si>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</si>
  <si>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</si>
  <si>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</si>
  <si>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</si>
  <si>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</si>
  <si>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</si>
  <si>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</si>
  <si>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</si>
  <si>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</si>
  <si>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</si>
  <si>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</si>
  <si>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</si>
  <si>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</si>
  <si>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</si>
  <si>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</si>
  <si>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</si>
  <si>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</si>
  <si>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</si>
  <si>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</si>
  <si>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</si>
  <si>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</si>
  <si>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</si>
  <si>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</si>
  <si>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</si>
  <si>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</si>
  <si>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</si>
  <si>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</si>
  <si>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</si>
  <si>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</si>
  <si>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</si>
  <si>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</si>
  <si>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</si>
  <si>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</si>
  <si>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</si>
  <si>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</si>
  <si>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</si>
  <si>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</si>
  <si>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</si>
  <si>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</si>
  <si>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</si>
  <si>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</si>
  <si>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</si>
  <si>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</si>
  <si>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</si>
  <si>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</si>
  <si>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</si>
  <si>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</si>
  <si>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</si>
  <si>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</si>
  <si>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</si>
  <si>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</si>
  <si>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</si>
  <si>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</si>
  <si>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</si>
  <si>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</si>
  <si>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</si>
  <si>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</si>
  <si>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</si>
  <si>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</si>
  <si>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</si>
  <si>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</si>
  <si>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</si>
  <si>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</si>
  <si>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</si>
  <si>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</si>
  <si>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</si>
  <si>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</si>
  <si>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</si>
  <si>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</si>
  <si>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</si>
  <si>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</si>
  <si>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</si>
  <si>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</si>
  <si>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</si>
  <si>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</si>
  <si>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</si>
  <si>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</si>
  <si>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</si>
  <si>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</si>
  <si>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</si>
  <si>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</si>
  <si>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</si>
  <si>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</si>
  <si>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</si>
  <si>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</si>
  <si>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</si>
  <si>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</si>
  <si>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</si>
  <si>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</si>
  <si>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</si>
  <si>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</si>
  <si>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</si>
  <si>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</si>
  <si>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</si>
  <si>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</si>
  <si>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</si>
  <si>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</si>
  <si>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</si>
  <si>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</si>
  <si>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</si>
  <si>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</si>
  <si>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</si>
  <si>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</si>
  <si>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</si>
  <si>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</si>
  <si>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</si>
  <si>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</si>
  <si>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</si>
  <si>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</si>
  <si>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</si>
  <si>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</si>
  <si>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</si>
  <si>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</si>
  <si>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</si>
  <si>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</si>
  <si>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</si>
  <si>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</si>
  <si>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</si>
  <si>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</si>
  <si>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</si>
  <si>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</si>
  <si>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</si>
  <si>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</si>
  <si>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</si>
  <si>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</si>
  <si>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</si>
  <si>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</si>
  <si>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</si>
  <si>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</si>
  <si>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</si>
  <si>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</si>
  <si>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</si>
  <si>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</si>
  <si>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</si>
  <si>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</si>
  <si>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</si>
  <si>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</si>
  <si>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</si>
  <si>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</si>
  <si>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</si>
  <si>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</si>
  <si>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</si>
  <si>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</si>
  <si>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</si>
  <si>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</si>
  <si>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</si>
  <si>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</si>
  <si>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</si>
  <si>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</si>
  <si>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</si>
  <si>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</si>
  <si>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</si>
  <si>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</si>
  <si>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</si>
  <si>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</si>
  <si>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</si>
  <si>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</si>
  <si>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</si>
  <si>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</si>
  <si>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</si>
  <si>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</si>
  <si>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</si>
  <si>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</si>
  <si>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</si>
  <si>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</si>
  <si>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</si>
  <si>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</si>
  <si>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</si>
  <si>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</si>
  <si>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</si>
  <si>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</si>
  <si>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</si>
  <si>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</si>
  <si>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</si>
  <si>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</si>
  <si>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</si>
  <si>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</si>
  <si>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</si>
  <si>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</si>
  <si>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</si>
  <si>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</si>
  <si>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</si>
  <si>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</si>
  <si>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</si>
  <si>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</si>
  <si>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</si>
  <si>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</si>
  <si>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</si>
  <si>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</si>
  <si>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</si>
  <si>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</si>
  <si>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</si>
  <si>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</si>
  <si>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</si>
  <si>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</si>
  <si>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</si>
  <si>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</si>
  <si>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</si>
  <si>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</si>
  <si>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</si>
  <si>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</si>
  <si>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</si>
  <si>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</si>
  <si>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</si>
  <si>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</si>
  <si>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</si>
  <si>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</si>
  <si>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</si>
  <si>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</si>
  <si>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</si>
  <si>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</si>
  <si>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</si>
  <si>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</si>
  <si>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</si>
  <si>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</si>
  <si>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</si>
  <si>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</si>
  <si>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</si>
  <si>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</si>
  <si>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</si>
  <si>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</si>
  <si>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</si>
  <si>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</si>
  <si>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</si>
  <si>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</si>
  <si>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</si>
  <si>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</si>
  <si>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</si>
  <si>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</si>
  <si>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</si>
  <si>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</si>
  <si>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</si>
  <si>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</si>
  <si>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</si>
  <si>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</si>
  <si>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</si>
  <si>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</si>
  <si>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</si>
  <si>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</si>
  <si>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</si>
  <si>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</si>
  <si>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</si>
  <si>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</si>
  <si>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</si>
  <si>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</si>
  <si>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</si>
  <si>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</si>
  <si>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</si>
  <si>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</si>
  <si>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</si>
  <si>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</si>
  <si>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</si>
  <si>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</si>
  <si>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</si>
  <si>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</si>
  <si>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</si>
  <si>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</si>
  <si>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</si>
  <si>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</si>
  <si>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</si>
  <si>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</si>
  <si>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</si>
  <si>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</si>
  <si>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</si>
  <si>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</si>
  <si>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</si>
  <si>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</si>
  <si>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</si>
  <si>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</si>
  <si>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</si>
  <si>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</si>
  <si>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</si>
  <si>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</si>
  <si>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</si>
  <si>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</si>
  <si>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</si>
  <si>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</si>
  <si>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</si>
  <si>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</si>
  <si>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</si>
  <si>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</si>
  <si>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</si>
  <si>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</si>
  <si>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</si>
  <si>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</si>
  <si>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</si>
  <si>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</si>
  <si>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</si>
  <si>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</si>
  <si>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</si>
  <si>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</si>
  <si>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</si>
  <si>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</si>
  <si>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</si>
  <si>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</si>
  <si>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</si>
  <si>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</si>
  <si>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</si>
  <si>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</si>
  <si>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</si>
  <si>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</si>
  <si>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</si>
  <si>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</si>
  <si>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</si>
  <si>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</si>
  <si>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</si>
  <si>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</si>
  <si>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</si>
  <si>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</si>
  <si>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</si>
  <si>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</si>
  <si>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</si>
  <si>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</si>
  <si>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</si>
  <si>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</si>
  <si>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</si>
  <si>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</si>
  <si>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</si>
  <si>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</si>
  <si>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</si>
  <si>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</si>
  <si>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</si>
  <si>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</si>
  <si>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</si>
  <si>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</si>
  <si>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</si>
  <si>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</si>
  <si>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</si>
  <si>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</si>
  <si>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</si>
  <si>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</si>
  <si>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</si>
  <si>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</si>
  <si>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</si>
  <si>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</si>
  <si>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</si>
  <si>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</si>
  <si>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</si>
  <si>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</si>
  <si>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</si>
  <si>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</si>
  <si>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</si>
  <si>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</si>
  <si>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</si>
  <si>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</si>
  <si>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</si>
  <si>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</si>
  <si>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</si>
  <si>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</si>
  <si>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</si>
  <si>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</si>
  <si>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</si>
  <si>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</si>
  <si>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</si>
  <si>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</si>
  <si>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</si>
  <si>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</si>
  <si>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</si>
  <si>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</si>
  <si>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</si>
  <si>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</si>
  <si>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</si>
  <si>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</si>
  <si>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</si>
  <si>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</si>
  <si>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</si>
  <si>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</si>
  <si>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</si>
  <si>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</si>
  <si>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</si>
  <si>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</si>
  <si>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</si>
  <si>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</si>
  <si>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</si>
  <si>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</si>
  <si>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</si>
  <si>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</si>
  <si>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</si>
  <si>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</si>
  <si>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</si>
  <si>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</si>
  <si>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</si>
  <si>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</si>
  <si>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</si>
  <si>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</si>
  <si>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</si>
  <si>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</si>
  <si>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</si>
  <si>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</si>
  <si>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</si>
  <si>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</si>
  <si>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</si>
  <si>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</si>
  <si>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</si>
  <si>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</si>
  <si>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</si>
  <si>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</si>
  <si>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</si>
  <si>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</si>
  <si>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</si>
  <si>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</si>
  <si>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</si>
  <si>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</si>
  <si>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</si>
  <si>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</si>
  <si>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</si>
  <si>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</si>
  <si>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</si>
  <si>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</si>
  <si>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</si>
  <si>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</si>
  <si>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</si>
  <si>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</si>
  <si>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</si>
  <si>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</si>
  <si>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</si>
  <si>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</si>
  <si>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</si>
  <si>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</si>
  <si>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</si>
  <si>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</si>
  <si>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</si>
  <si>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</si>
  <si>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</si>
  <si>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</si>
  <si>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</si>
  <si>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</si>
  <si>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</si>
  <si>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</si>
  <si>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</si>
  <si>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</si>
  <si>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</si>
  <si>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</si>
  <si>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</si>
  <si>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</si>
  <si>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</si>
  <si>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</si>
  <si>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</si>
  <si>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</si>
  <si>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</si>
  <si>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</si>
  <si>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</si>
  <si>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</si>
  <si>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</si>
  <si>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</si>
  <si>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</si>
  <si>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</si>
  <si>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</si>
  <si>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</si>
  <si>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</si>
  <si>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</si>
  <si>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</si>
  <si>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</si>
  <si>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</si>
  <si>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</si>
  <si>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</si>
  <si>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</si>
  <si>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</si>
  <si>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</si>
  <si>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</si>
  <si>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</si>
  <si>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</si>
  <si>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</si>
  <si>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</si>
  <si>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</si>
  <si>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</si>
  <si>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</si>
  <si>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</si>
  <si>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</si>
  <si>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</si>
  <si>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</si>
  <si>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</si>
  <si>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</si>
  <si>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</si>
  <si>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</si>
  <si>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</si>
  <si>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</si>
  <si>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</si>
  <si>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</si>
  <si>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</si>
  <si>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</si>
  <si>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</si>
  <si>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</si>
  <si>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</si>
  <si>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</si>
  <si>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</si>
  <si>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</si>
  <si>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</si>
  <si>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</si>
  <si>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</si>
  <si>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</si>
  <si>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</si>
  <si>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</si>
  <si>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</si>
  <si>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</si>
  <si>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</si>
  <si>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</si>
  <si>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</si>
  <si>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</si>
  <si>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</si>
  <si>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</si>
  <si>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</si>
  <si>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</si>
  <si>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</si>
  <si>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</si>
  <si>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</si>
  <si>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</si>
  <si>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</si>
  <si>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</si>
  <si>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</si>
  <si>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</si>
  <si>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</si>
  <si>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</si>
  <si>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</si>
  <si>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</si>
  <si>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</si>
  <si>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</si>
  <si>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</si>
  <si>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</si>
  <si>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</si>
  <si>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</si>
  <si>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</si>
  <si>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</si>
  <si>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</si>
  <si>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</si>
  <si>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</si>
  <si>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</si>
  <si>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</si>
  <si>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</si>
  <si>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</si>
  <si>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</si>
  <si>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</si>
  <si>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</si>
  <si>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</si>
  <si>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</si>
  <si>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</si>
  <si>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</si>
  <si>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</si>
  <si>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</si>
  <si>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</si>
  <si>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</si>
  <si>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</si>
  <si>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</si>
  <si>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</si>
  <si>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</si>
  <si>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</si>
  <si>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</si>
  <si>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</si>
  <si>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</si>
  <si>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</si>
  <si>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</si>
  <si>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</si>
  <si>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</si>
  <si>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</si>
  <si>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</si>
  <si>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</si>
  <si>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</si>
  <si>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</si>
  <si>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</si>
  <si>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</si>
  <si>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</si>
  <si>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</si>
  <si>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</si>
  <si>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</si>
  <si>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</si>
  <si>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</si>
  <si>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</si>
  <si>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</si>
  <si>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</si>
  <si>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</si>
  <si>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</si>
  <si>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</si>
  <si>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</si>
  <si>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</si>
  <si>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</si>
  <si>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</si>
  <si>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</si>
  <si>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</si>
  <si>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</si>
  <si>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</si>
  <si>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</si>
  <si>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</si>
  <si>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</si>
  <si>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</si>
  <si>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</si>
  <si>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</si>
  <si>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</si>
  <si>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</si>
  <si>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</si>
  <si>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</si>
  <si>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</si>
  <si>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</si>
  <si>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</si>
  <si>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</si>
  <si>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</si>
  <si>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</si>
  <si>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</si>
  <si>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</si>
  <si>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</si>
  <si>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</si>
  <si>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</si>
  <si>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</si>
  <si>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</si>
  <si>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</si>
  <si>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</si>
  <si>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</si>
  <si>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</si>
  <si>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</si>
  <si>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</si>
  <si>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</si>
  <si>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</si>
  <si>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</si>
  <si>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</si>
  <si>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</si>
  <si>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</si>
  <si>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</si>
  <si>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</si>
  <si>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</si>
  <si>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</si>
  <si>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</si>
  <si>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</si>
  <si>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</si>
  <si>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</si>
  <si>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</si>
  <si>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</si>
  <si>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</si>
  <si>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</si>
  <si>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</si>
  <si>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</si>
  <si>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</si>
  <si>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</si>
  <si>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</si>
  <si>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</si>
  <si>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</si>
  <si>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</si>
  <si>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</si>
  <si>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</si>
  <si>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</si>
  <si>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</si>
  <si>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</si>
  <si>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</si>
  <si>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</si>
  <si>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</si>
  <si>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</si>
  <si>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</si>
  <si>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</si>
  <si>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</si>
  <si>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</si>
  <si>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</si>
  <si>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</si>
  <si>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</si>
  <si>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</si>
  <si>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</si>
  <si>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</si>
  <si>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</si>
  <si>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</si>
  <si>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</si>
  <si>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</si>
  <si>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</si>
  <si>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</si>
  <si>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</si>
  <si>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</si>
  <si>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</si>
  <si>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</si>
  <si>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</si>
  <si>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</si>
  <si>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</si>
  <si>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</si>
  <si>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</si>
  <si>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</si>
  <si>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</si>
  <si>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</si>
  <si>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</si>
  <si>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</si>
  <si>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</si>
  <si>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</si>
  <si>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</si>
  <si>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</si>
  <si>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</si>
  <si>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</si>
  <si>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</si>
  <si>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</si>
  <si>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</si>
  <si>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</si>
  <si>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</si>
  <si>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</si>
  <si>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</si>
  <si>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</si>
  <si>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</si>
  <si>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</si>
  <si>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</si>
  <si>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</si>
  <si>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</si>
  <si>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</si>
  <si>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</si>
  <si>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</si>
  <si>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</si>
  <si>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</si>
  <si>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</si>
  <si>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</si>
  <si>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</si>
  <si>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</si>
  <si>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</si>
  <si>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</si>
  <si>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</si>
  <si>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</si>
  <si>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</si>
  <si>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</si>
  <si>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</si>
  <si>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</si>
  <si>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</si>
  <si>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</si>
  <si>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</si>
  <si>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</si>
  <si>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</si>
  <si>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</si>
  <si>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</si>
  <si>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</si>
  <si>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</si>
  <si>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</si>
  <si>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</si>
  <si>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</si>
  <si>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</si>
  <si>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</si>
  <si>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</si>
  <si>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</si>
  <si>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</si>
  <si>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</si>
  <si>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</si>
  <si>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</si>
  <si>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</si>
  <si>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</si>
  <si>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</si>
  <si>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</si>
  <si>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</si>
  <si>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</si>
  <si>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</si>
  <si>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</si>
  <si>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</si>
  <si>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</si>
  <si>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</si>
  <si>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</si>
  <si>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</si>
  <si>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</si>
  <si>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</si>
  <si>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</si>
  <si>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</si>
  <si>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</si>
  <si>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</si>
  <si>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</si>
  <si>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</si>
  <si>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</si>
  <si>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</si>
  <si>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</si>
  <si>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</si>
  <si>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</si>
  <si>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</si>
  <si>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</si>
  <si>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</si>
  <si>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</si>
  <si>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</si>
  <si>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</si>
  <si>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</si>
  <si>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</si>
  <si>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</si>
  <si>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</si>
  <si>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</si>
  <si>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</si>
  <si>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</si>
  <si>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</si>
  <si>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</si>
  <si>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</si>
  <si>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</si>
  <si>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</si>
  <si>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</si>
  <si>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</si>
  <si>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</si>
  <si>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</si>
  <si>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</si>
  <si>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</si>
  <si>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</si>
  <si>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</si>
  <si>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</si>
  <si>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</si>
  <si>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</si>
  <si>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</si>
  <si>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</si>
  <si>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</si>
  <si>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</si>
  <si>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</si>
  <si>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</si>
  <si>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</si>
  <si>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</si>
  <si>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</si>
  <si>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</si>
  <si>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</si>
  <si>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</si>
  <si>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</si>
  <si>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</si>
  <si>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</si>
  <si>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</si>
  <si>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</si>
  <si>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</si>
  <si>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</si>
  <si>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</si>
  <si>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</si>
  <si>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</si>
  <si>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</si>
  <si>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</si>
  <si>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</si>
  <si>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</si>
  <si>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</si>
  <si>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</si>
  <si>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</si>
  <si>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</si>
  <si>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</si>
  <si>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</si>
  <si>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</si>
  <si>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</si>
  <si>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</si>
  <si>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</si>
  <si>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</si>
  <si>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</si>
  <si>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</si>
  <si>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</si>
  <si>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</si>
  <si>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</si>
  <si>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</si>
  <si>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</si>
  <si>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</si>
  <si>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</si>
  <si>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</si>
  <si>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</si>
  <si>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</si>
  <si>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</si>
  <si>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</si>
  <si>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</si>
  <si>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</si>
  <si>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</si>
  <si>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</si>
  <si>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</si>
  <si>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</si>
  <si>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</si>
  <si>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</si>
  <si>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</si>
  <si>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</si>
  <si>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</si>
  <si>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</si>
  <si>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</si>
  <si>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</si>
  <si>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</si>
  <si>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</si>
  <si>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</si>
  <si>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</si>
  <si>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</si>
  <si>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</si>
  <si>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</si>
  <si>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</si>
  <si>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</si>
  <si>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</si>
  <si>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</si>
  <si>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</si>
  <si>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</si>
  <si>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</si>
  <si>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</si>
  <si>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</si>
  <si>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</si>
  <si>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</si>
  <si>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</si>
  <si>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</si>
  <si>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</si>
  <si>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</si>
  <si>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</si>
  <si>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</si>
  <si>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</si>
  <si>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</si>
  <si>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</si>
  <si>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</si>
  <si>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</si>
  <si>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</si>
  <si>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</si>
  <si>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</si>
  <si>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</si>
  <si>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</si>
  <si>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</si>
  <si>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</si>
  <si>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</si>
  <si>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</si>
  <si>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</si>
  <si>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</si>
  <si>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</si>
  <si>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</si>
  <si>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</si>
  <si>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</si>
  <si>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</si>
  <si>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</si>
  <si>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</si>
  <si>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</si>
  <si>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</si>
  <si>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</si>
  <si>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</si>
  <si>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</si>
  <si>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</si>
  <si>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</si>
  <si>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</si>
  <si>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</si>
  <si>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</si>
  <si>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</si>
  <si>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</si>
  <si>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</si>
  <si>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</si>
  <si>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</si>
  <si>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</si>
  <si>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</si>
  <si>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</si>
  <si>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</si>
  <si>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</si>
  <si>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</si>
  <si>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</si>
  <si>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</si>
  <si>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</si>
  <si>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</si>
  <si>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</si>
  <si>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</si>
  <si>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</si>
  <si>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</si>
  <si>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</si>
  <si>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</si>
  <si>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</si>
  <si>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</si>
  <si>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</si>
  <si>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</si>
  <si>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</si>
  <si>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</si>
  <si>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</si>
  <si>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</si>
  <si>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</si>
  <si>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</si>
  <si>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</si>
  <si>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</si>
  <si>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</si>
  <si>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</si>
  <si>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</si>
  <si>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</si>
  <si>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</si>
  <si>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</si>
  <si>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</si>
  <si>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</si>
  <si>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</si>
  <si>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</si>
  <si>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</si>
  <si>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</si>
  <si>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</si>
  <si>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</si>
  <si>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</si>
  <si>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</si>
  <si>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</si>
  <si>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</si>
  <si>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</si>
  <si>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</si>
  <si>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</si>
  <si>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</si>
  <si>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</si>
  <si>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</si>
  <si>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</si>
  <si>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</si>
  <si>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</si>
  <si>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</si>
  <si>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</si>
  <si>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</si>
  <si>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</si>
  <si>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</si>
  <si>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</si>
  <si>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</si>
  <si>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</si>
  <si>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</si>
  <si>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</si>
  <si>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</si>
  <si>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</si>
  <si>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</si>
  <si>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</si>
  <si>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</si>
  <si>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</si>
  <si>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</si>
  <si>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</si>
  <si>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</si>
  <si>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</si>
  <si>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</si>
  <si>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</si>
  <si>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</si>
  <si>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</si>
  <si>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</si>
  <si>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</si>
  <si>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</si>
  <si>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</si>
  <si>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</si>
  <si>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</si>
  <si>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</si>
  <si>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</si>
  <si>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</si>
  <si>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</si>
  <si>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</si>
  <si>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</si>
  <si>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</si>
  <si>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</si>
  <si>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</si>
  <si>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</si>
  <si>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</si>
  <si>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</si>
  <si>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</si>
  <si>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</si>
  <si>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</si>
  <si>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</si>
  <si>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</si>
  <si>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</si>
  <si>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</si>
  <si>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</si>
  <si>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</si>
  <si>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</si>
  <si>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</si>
  <si>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</si>
  <si>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</si>
  <si>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</si>
  <si>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</si>
  <si>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</si>
  <si>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</si>
  <si>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</si>
  <si>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</si>
  <si>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</si>
  <si>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</si>
  <si>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</si>
  <si>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</si>
  <si>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</si>
  <si>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</si>
  <si>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</si>
  <si>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</si>
  <si>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</si>
  <si>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</si>
  <si>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</si>
  <si>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</si>
  <si>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</si>
  <si>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</si>
  <si>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</si>
  <si>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</si>
  <si>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</si>
  <si>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</si>
  <si>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</si>
  <si>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</si>
  <si>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</si>
  <si>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</si>
  <si>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</si>
  <si>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</si>
  <si>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</si>
  <si>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</si>
  <si>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</si>
  <si>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</si>
  <si>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</si>
  <si>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</si>
  <si>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</si>
  <si>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</si>
  <si>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</si>
  <si>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</si>
  <si>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</si>
  <si>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</si>
  <si>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</si>
  <si>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</si>
  <si>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</si>
  <si>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</si>
  <si>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</si>
  <si>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</si>
  <si>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</si>
  <si>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</si>
  <si>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</si>
  <si>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</si>
  <si>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</si>
  <si>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</si>
  <si>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</si>
  <si>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</si>
  <si>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</si>
  <si>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</si>
  <si>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</si>
  <si>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</si>
  <si>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</si>
  <si>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</si>
  <si>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</si>
  <si>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</si>
  <si>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</si>
  <si>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</si>
  <si>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</si>
  <si>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</si>
  <si>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</si>
  <si>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</si>
  <si>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</si>
  <si>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</si>
  <si>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</si>
  <si>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</si>
  <si>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</si>
  <si>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</si>
  <si>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</si>
  <si>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</si>
  <si>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</si>
  <si>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</si>
  <si>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</si>
  <si>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</si>
  <si>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</si>
  <si>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</si>
  <si>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</si>
  <si>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</si>
  <si>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</si>
  <si>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</si>
  <si>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</si>
  <si>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</si>
  <si>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</si>
  <si>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</si>
  <si>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</si>
  <si>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</si>
  <si>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</si>
  <si>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</si>
  <si>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</si>
  <si>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</si>
  <si>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</si>
  <si>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</si>
  <si>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</si>
  <si>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</si>
  <si>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</si>
  <si>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</si>
  <si>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</si>
  <si>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</si>
  <si>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</si>
  <si>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</si>
  <si>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</si>
  <si>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</si>
  <si>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</si>
  <si>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</si>
  <si>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</si>
  <si>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</si>
  <si>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</si>
  <si>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</si>
  <si>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</si>
  <si>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</si>
  <si>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</si>
  <si>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</si>
  <si>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</si>
  <si>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</si>
  <si>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</si>
  <si>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</si>
  <si>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</si>
  <si>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</si>
  <si>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</si>
  <si>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</si>
  <si>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</si>
  <si>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</si>
  <si>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</si>
  <si>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</si>
  <si>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</si>
  <si>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</si>
  <si>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</si>
  <si>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</si>
  <si>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</si>
  <si>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</si>
  <si>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</si>
  <si>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</si>
  <si>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</si>
  <si>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</si>
  <si>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</si>
  <si>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</si>
  <si>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</si>
  <si>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</si>
  <si>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</si>
  <si>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</si>
  <si>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</si>
  <si>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</si>
  <si>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</si>
  <si>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</si>
  <si>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</si>
  <si>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</si>
  <si>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</si>
  <si>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</si>
  <si>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</si>
  <si>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</si>
  <si>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</si>
  <si>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</si>
  <si>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</si>
  <si>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</si>
  <si>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</si>
  <si>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</si>
  <si>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</si>
  <si>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</si>
  <si>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</si>
  <si>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</si>
  <si>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</si>
  <si>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</si>
  <si>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</si>
  <si>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</si>
  <si>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</si>
  <si>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</si>
  <si>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</si>
  <si>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</si>
  <si>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</si>
  <si>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</si>
  <si>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</si>
  <si>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</si>
  <si>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</si>
  <si>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</si>
  <si>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</si>
  <si>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</si>
  <si>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</si>
  <si>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</si>
  <si>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</si>
  <si>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</si>
  <si>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</si>
  <si>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</si>
  <si>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</si>
  <si>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</si>
  <si>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</si>
  <si>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</si>
  <si>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</si>
  <si>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</si>
  <si>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</si>
  <si>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</si>
  <si>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</si>
  <si>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</si>
  <si>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</si>
  <si>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</si>
  <si>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</si>
  <si>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</si>
  <si>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</si>
  <si>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</si>
  <si>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</si>
  <si>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</si>
  <si>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</si>
  <si>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</si>
  <si>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</si>
  <si>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</si>
  <si>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</si>
  <si>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</si>
  <si>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</si>
  <si>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</si>
  <si>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</si>
  <si>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</si>
  <si>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</si>
  <si>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</si>
  <si>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</si>
  <si>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</si>
  <si>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</si>
  <si>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</si>
  <si>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</si>
  <si>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</si>
  <si>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</si>
  <si>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</si>
  <si>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</si>
  <si>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</si>
  <si>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</si>
  <si>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</si>
  <si>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</si>
  <si>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</si>
  <si>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</si>
  <si>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</si>
  <si>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</si>
  <si>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</si>
  <si>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</si>
  <si>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</si>
  <si>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</si>
  <si>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</si>
  <si>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</si>
  <si>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</si>
  <si>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</si>
  <si>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</si>
  <si>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</si>
  <si>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</si>
  <si>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</si>
  <si>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</si>
  <si>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</si>
  <si>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</si>
  <si>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</si>
  <si>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</si>
  <si>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</si>
  <si>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</si>
  <si>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</si>
  <si>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</si>
  <si>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</si>
  <si>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</si>
  <si>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</si>
  <si>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</si>
  <si>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</si>
  <si>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</si>
  <si>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</si>
  <si>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</si>
  <si>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</si>
  <si>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</si>
  <si>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</si>
  <si>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</si>
  <si>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</si>
  <si>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</si>
  <si>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</si>
  <si>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</si>
  <si>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</si>
  <si>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</si>
  <si>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</si>
  <si>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</si>
  <si>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</si>
  <si>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</si>
  <si>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</si>
  <si>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</si>
  <si>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</si>
  <si>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</si>
  <si>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</si>
  <si>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</si>
  <si>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</si>
  <si>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</si>
  <si>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</si>
  <si>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</si>
  <si>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</si>
  <si>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</si>
  <si>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</si>
  <si>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</si>
  <si>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</si>
  <si>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</si>
  <si>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</si>
  <si>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</si>
  <si>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</si>
  <si>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</si>
  <si>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</si>
  <si>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</si>
  <si>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</si>
  <si>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</si>
  <si>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</si>
  <si>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</si>
  <si>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</si>
  <si>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</si>
  <si>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</si>
  <si>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</si>
  <si>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</si>
  <si>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</si>
  <si>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</si>
  <si>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</si>
  <si>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</si>
  <si>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</si>
  <si>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</si>
  <si>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</si>
  <si>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</si>
  <si>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</si>
  <si>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</si>
  <si>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</si>
  <si>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</si>
  <si>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</si>
  <si>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</si>
  <si>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</si>
  <si>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</si>
  <si>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</si>
  <si>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</si>
  <si>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</si>
  <si>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</si>
  <si>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</si>
  <si>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</si>
  <si>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</si>
  <si>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</si>
  <si>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</si>
  <si>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</si>
  <si>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</si>
  <si>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</si>
  <si>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</si>
  <si>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</si>
  <si>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</si>
  <si>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</si>
  <si>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</si>
  <si>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</si>
  <si>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</si>
  <si>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</si>
  <si>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</si>
  <si>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</si>
  <si>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</si>
  <si>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</si>
  <si>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</si>
  <si>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</si>
  <si>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</si>
  <si>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</si>
  <si>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</si>
  <si>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</si>
  <si>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</si>
  <si>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</si>
  <si>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</si>
  <si>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</si>
  <si>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</si>
  <si>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</si>
  <si>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</si>
  <si>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</si>
  <si>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</si>
  <si>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</si>
  <si>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</si>
  <si>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</si>
  <si>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</si>
  <si>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</si>
  <si>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</si>
  <si>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</si>
  <si>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</si>
  <si>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</si>
  <si>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</si>
  <si>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</si>
  <si>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</si>
  <si>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</si>
  <si>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</si>
  <si>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</si>
  <si>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</si>
  <si>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</si>
  <si>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</si>
  <si>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</si>
  <si>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</si>
  <si>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</si>
  <si>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</si>
  <si>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</si>
  <si>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</si>
  <si>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</si>
  <si>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</si>
  <si>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</si>
  <si>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</si>
  <si>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</si>
  <si>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</si>
  <si>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</si>
  <si>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</si>
  <si>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</si>
  <si>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</si>
  <si>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</si>
  <si>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</si>
  <si>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</si>
  <si>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</si>
  <si>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</si>
  <si>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</si>
  <si>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</si>
  <si>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</si>
  <si>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</si>
  <si>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</si>
  <si>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</si>
  <si>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</si>
  <si>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</si>
  <si>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</si>
  <si>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</si>
  <si>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</si>
  <si>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</si>
  <si>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</si>
  <si>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</si>
  <si>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</si>
  <si>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</si>
  <si>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</si>
  <si>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</si>
  <si>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</si>
  <si>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</si>
  <si>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</si>
  <si>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</si>
  <si>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</si>
  <si>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</si>
  <si>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</si>
  <si>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</si>
  <si>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</si>
  <si>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</si>
  <si>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</si>
  <si>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</si>
  <si>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</si>
  <si>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</si>
  <si>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</si>
  <si>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</si>
  <si>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</si>
  <si>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</si>
  <si>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</si>
  <si>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</si>
  <si>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</si>
  <si>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</si>
  <si>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</si>
  <si>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</si>
  <si>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</si>
  <si>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</si>
  <si>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</si>
  <si>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</si>
  <si>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</si>
  <si>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</si>
  <si>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</si>
  <si>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</si>
  <si>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</si>
  <si>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</si>
  <si>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</si>
  <si>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</si>
  <si>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</si>
  <si>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</si>
  <si>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</si>
  <si>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</si>
  <si>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</si>
  <si>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</si>
  <si>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</si>
  <si>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</si>
  <si>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</si>
  <si>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</si>
  <si>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</si>
  <si>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</si>
  <si>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</si>
  <si>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</si>
  <si>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</si>
  <si>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</si>
  <si>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</si>
  <si>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</si>
  <si>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</si>
  <si>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</si>
  <si>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</si>
  <si>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</si>
  <si>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</si>
  <si>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</si>
  <si>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</si>
  <si>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</si>
  <si>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</si>
  <si>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</si>
  <si>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</si>
  <si>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</si>
  <si>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</si>
  <si>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</si>
  <si>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</si>
  <si>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</si>
  <si>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</si>
  <si>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</si>
  <si>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</si>
  <si>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</si>
  <si>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</si>
  <si>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</si>
  <si>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</si>
  <si>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</si>
  <si>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</si>
  <si>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</si>
  <si>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</si>
  <si>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</si>
  <si>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</si>
  <si>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</si>
  <si>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</si>
  <si>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</si>
  <si>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</si>
  <si>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</si>
  <si>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</si>
  <si>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</si>
  <si>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</si>
  <si>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</si>
  <si>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</si>
  <si>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</si>
  <si>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</si>
  <si>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</si>
  <si>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</si>
  <si>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</si>
  <si>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</si>
  <si>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</si>
  <si>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</si>
  <si>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</si>
  <si>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</si>
  <si>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</si>
  <si>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</si>
  <si>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</si>
  <si>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</si>
  <si>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</si>
  <si>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</si>
  <si>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</si>
  <si>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</si>
  <si>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</si>
  <si>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</si>
  <si>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</si>
  <si>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</si>
  <si>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</si>
  <si>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</si>
  <si>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</si>
  <si>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</si>
  <si>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</si>
  <si>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</si>
  <si>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</si>
  <si>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</si>
  <si>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</si>
  <si>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</si>
  <si>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</si>
  <si>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</si>
  <si>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</si>
  <si>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</si>
  <si>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</si>
  <si>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</si>
  <si>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</si>
  <si>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</si>
  <si>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</si>
  <si>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</si>
  <si>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</si>
  <si>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</si>
  <si>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</si>
  <si>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</si>
  <si>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</si>
  <si>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</si>
  <si>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</si>
  <si>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</si>
  <si>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</si>
  <si>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</si>
  <si>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</si>
  <si>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</si>
  <si>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</si>
  <si>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</si>
  <si>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</si>
  <si>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</si>
  <si>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</si>
  <si>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</si>
  <si>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</si>
  <si>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</si>
  <si>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</si>
  <si>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</si>
  <si>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</si>
  <si>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</si>
  <si>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</si>
  <si>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</si>
  <si>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</si>
  <si>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</si>
  <si>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</si>
  <si>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</si>
  <si>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</si>
  <si>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</si>
  <si>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</si>
  <si>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</si>
  <si>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2021-44-10001169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</si>
  <si>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</si>
  <si>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</si>
  <si>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</si>
  <si>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</si>
  <si>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UT EDUCANDO EL PRESENTE GUAJIRO</t>
  </si>
  <si>
    <t>162</t>
  </si>
  <si>
    <t>151</t>
  </si>
  <si>
    <t>150</t>
  </si>
  <si>
    <t>118</t>
  </si>
  <si>
    <t>265</t>
  </si>
  <si>
    <t>MINISTERIO DE EDUCACION NACIONAL CONVENIO MEN - ICETEX</t>
  </si>
  <si>
    <t>FPI-47-158</t>
  </si>
  <si>
    <t>FPI-47-041</t>
  </si>
  <si>
    <t>FPI-47-728</t>
  </si>
  <si>
    <t>FPI-47-729</t>
  </si>
  <si>
    <t>PRESTAR EL SERVICIO DE ATENCION, EDUCACION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PARAMETROS Y ESTANDARES ESTABLECIDOS POR EL ICBFEN EL MARCO DE LA ESTRATEGIA DE ATENCIÓN INTEGRAL DE CERO A SIEMPRE.</t>
  </si>
  <si>
    <t>PRESTAR EL SERVICIO DE ATENCION, EDUCACION INICIAL Y CUIDADO A NIÑOS Y NIÑAS MENORES DE 5 AÑOS O HASTA SU INGRESO AL GRADO TRANSICIÓN CON EL FIN DE PROMOVER EL DESARROLLO INTEGRAL DE LA PRIMERA INFANCIA CON CALIDAD DE CONFORMIDAD CON LOS LINEAMIENTOS, MANUAL OPERATIVO, LAS DIRECTRICES, PARAMETROS Y ESTANDARES ESTABLECIDOS POR EL ICBFEN EL MARCO DE LA ESTRATEGIA DE ATENCIÓN INTEGRAL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</si>
  <si>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</si>
  <si>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PRESTACION DE SERVICIOS PARA BRINDAR ATENCIÓN INTEGRAL EN EDUCACION INICIAL, CUIDADO Y NUTRICIÓN, A LOS NIÑOS Y NIÑAS MENORES DE CINCO(5) AÑOS DEL SISBEN I Y II O DESPLAZADOS, BENEFICIARIOS DEL PROGRAMA DE ATENCIÓN INTEGRAL A LA PRIMERA INFANCIA- PAIPI, EN LA MODALIDAD O LAS MODALIDADES DE ATENCIÓN SELECCIONADOS SEGÚN ANEXO ADJUNTO AL PRESENTE CONVENIO.</t>
  </si>
  <si>
    <t>133</t>
  </si>
  <si>
    <t>CARMELITA AGUILAR SEQUEA</t>
  </si>
  <si>
    <t>Calle 30 No.22-48 Las Tunas Riohacha</t>
  </si>
  <si>
    <t>3016468968 - 3234694119</t>
  </si>
  <si>
    <t>CALLE 22 No.18A  79</t>
  </si>
  <si>
    <t>corporacionmsinai@gmail.com</t>
  </si>
  <si>
    <t>Alcaldía Mayor de Cartagena</t>
  </si>
  <si>
    <t>788‐03/0086‐2006‐SED</t>
  </si>
  <si>
    <t xml:space="preserve"> 7‐152‐039‐2007</t>
  </si>
  <si>
    <t>7‐34‐395‐060‐2008</t>
  </si>
  <si>
    <t>7‐108‐008‐2009</t>
  </si>
  <si>
    <t>7‐38‐187‐2010</t>
  </si>
  <si>
    <t>7‐750‐205‐2011</t>
  </si>
  <si>
    <t xml:space="preserve"> 7‐419‐102‐2012</t>
  </si>
  <si>
    <t>7‐318‐160‐2013</t>
  </si>
  <si>
    <t>7-275-064-2014</t>
  </si>
  <si>
    <t xml:space="preserve">FUNDACION CENTRO EDUCATIVO ALBERTO JIMÉNEZ FUENTES  </t>
  </si>
  <si>
    <t>Convenio 014</t>
  </si>
  <si>
    <t>Convenio 035</t>
  </si>
  <si>
    <t>Convenio 028</t>
  </si>
  <si>
    <t>ficiarios en la base de datos de la oficina de cobertura de la secretaria de educación distrital y consignados en el Anexo 1</t>
  </si>
  <si>
    <t>YO, hasta por el numero de 303 estudiantes, de conformidad con la capacidad instalada de la sede principal de funciona</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</si>
  <si>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</si>
  <si>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nominado CENTRO EDUCATIVO MI ABUELO Y YO, hasta por el numero de 223 estudiantes, de conformidad con la capaci</t>
  </si>
  <si>
    <t>Prestación del servicio público educativo en el Establecimiento Educativo denominado ALBERTO JIMENEZ FUENTES
(ANTIGUO CENTRO EDUCATIVO MI ABUELO Y YO), hasta por el numero de 332 estudiantes, de conformidad con la</t>
  </si>
  <si>
    <t>Prestación del servicio público educativo en el Establecimiento Educativo denominado ALBERTO JIMENEZ FUENTES
hasta por el numero de 437 estudiantes, de conformidad con la capacidad máxima de la sede principal, debidamente</t>
  </si>
  <si>
    <t>LBERTO JIMENEZ FUENTES hasta por el numero de 288 estudiantes, de conformidad con la capacidad máxima de la sede p</t>
  </si>
  <si>
    <t>minado ALBERTO JIMENEZ FUENTES hasta por el numero de 300 estudiantes, de conformidad con la capacidad máxima d</t>
  </si>
  <si>
    <t>Se prestó el servicio educativo a estudiantes en el grado de transición o preescolar, primaria y secundaria de acuerdo al listado suministrado por cobertura educativa de la secretaria de educación distrital.</t>
  </si>
  <si>
    <t>IMPLEMENTAR EL PROGRAMA “NIÑOS Y NIÑAS FELICES” GARANTIZANDO LA ATENCION INTEGRAL: EDUCACION INICIAL, NUTRICION, CUIDADO, Y RECREACION A 250 NIÑOS Y NIÑAS DE 0 A 5 AÑOS DE NUESTRA INSTITUCION Y SUS FAMILIAS.</t>
  </si>
  <si>
    <t>IMPLEMENTAR EL PROGRAMA “NIÑOS Y NIÑAS FELICES” GARANTIZANDO LA ATENCION INTEGRAL: EDUCACION INICIAL, NUTRICION, CUIDADO, Y RECREACION A 280 NIÑOS Y NIÑAS DE 0 A 5 AÑOS DE NUESTRA INSTITUCION Y SUS FAMILIAS.</t>
  </si>
  <si>
    <t>Implementar el programa ¨niños y niñas felices garantizando la atención integral: educación inicial, nutrición, cuidado y recreación a 300 niños y niñas de 0 a 5 años de nuestra institución y sus familias.</t>
  </si>
  <si>
    <t>YANIRIS MARGARITA GONZALEZ ROCA</t>
  </si>
  <si>
    <t>Carrera 12 A # 32 -12 Edificio Fernando Diaz ofi 304</t>
  </si>
  <si>
    <t>301-331-1311</t>
  </si>
  <si>
    <t>fundami2015@gmail.com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</si>
</sst>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49" fontId="0" fillId="3" borderId="0" xfId="0" applyNumberFormat="1" applyFill="1" applyBorder="1" applyAlignment="1" applyProtection="1">
      <alignmen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70" zoomScaleNormal="70" zoomScaleSheetLayoutView="40" zoomScalePageLayoutView="40" workbookViewId="0">
      <selection activeCell="N15" sqref="N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3">
        <f ca="1">NOW()</f>
        <v>44194.924655439812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1" t="str">
        <f>HYPERLINK("#Integrante_1!A109","CAPACIDAD RESIDUAL")</f>
        <v>CAPACIDAD RESIDUAL</v>
      </c>
      <c r="F8" s="262"/>
      <c r="G8" s="263"/>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1" t="str">
        <f>HYPERLINK("#Integrante_1!A162","TALENTO HUMANO")</f>
        <v>TALENTO HUMANO</v>
      </c>
      <c r="F9" s="262"/>
      <c r="G9" s="263"/>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1" t="str">
        <f>HYPERLINK("#Integrante_1!F162","INFRAESTRUCTURA")</f>
        <v>INFRAESTRUCTURA</v>
      </c>
      <c r="F10" s="262"/>
      <c r="G10" s="263"/>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696</v>
      </c>
      <c r="I15" s="32" t="s">
        <v>2629</v>
      </c>
      <c r="J15" s="110" t="s">
        <v>2637</v>
      </c>
      <c r="L15" s="258" t="s">
        <v>8</v>
      </c>
      <c r="M15" s="25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4" t="s">
        <v>2644</v>
      </c>
      <c r="I19" s="132" t="s">
        <v>11</v>
      </c>
      <c r="J19" s="133" t="s">
        <v>10</v>
      </c>
      <c r="K19" s="133" t="s">
        <v>2613</v>
      </c>
      <c r="L19" s="133" t="s">
        <v>1161</v>
      </c>
      <c r="M19" s="133" t="s">
        <v>1162</v>
      </c>
      <c r="N19" s="134" t="s">
        <v>2614</v>
      </c>
      <c r="O19" s="129"/>
      <c r="Q19" s="51"/>
      <c r="R19" s="51"/>
    </row>
    <row r="20" spans="1:23" ht="30" customHeight="1" x14ac:dyDescent="0.25">
      <c r="A20" s="9"/>
      <c r="B20" s="111">
        <v>819005392</v>
      </c>
      <c r="C20" s="5"/>
      <c r="D20" s="74"/>
      <c r="E20" s="152" t="s">
        <v>2669</v>
      </c>
      <c r="F20" s="187" t="s">
        <v>2686</v>
      </c>
      <c r="G20" s="5"/>
      <c r="H20" s="264"/>
      <c r="I20" s="141" t="s">
        <v>1154</v>
      </c>
      <c r="J20" s="142" t="s">
        <v>700</v>
      </c>
      <c r="K20" s="143">
        <v>7697773818</v>
      </c>
      <c r="L20" s="144"/>
      <c r="M20" s="144">
        <v>44561</v>
      </c>
      <c r="N20" s="127">
        <f>+(M20-L20)/30</f>
        <v>1485.3666666666666</v>
      </c>
      <c r="O20" s="130"/>
      <c r="U20" s="126"/>
      <c r="V20" s="107">
        <f ca="1">NOW()</f>
        <v>44194.924655439812</v>
      </c>
      <c r="W20" s="107">
        <f ca="1">NOW()</f>
        <v>44194.924655439812</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1"/>
      <c r="I37" s="122"/>
      <c r="J37" s="122"/>
      <c r="K37" s="122"/>
      <c r="L37" s="122"/>
      <c r="M37" s="122"/>
      <c r="N37" s="122"/>
      <c r="O37" s="123"/>
    </row>
    <row r="38" spans="1:16" ht="21" customHeight="1" x14ac:dyDescent="0.25">
      <c r="A38" s="9"/>
      <c r="B38" s="259" t="str">
        <f>VLOOKUP(B20,EAS!A2:B1439,2,0)</f>
        <v>CORPORACIÓN MONTE DEL SINAI</v>
      </c>
      <c r="C38" s="259"/>
      <c r="D38" s="259"/>
      <c r="E38" s="259"/>
      <c r="F38" s="259"/>
      <c r="G38" s="5"/>
      <c r="H38" s="124"/>
      <c r="I38" s="268" t="s">
        <v>7</v>
      </c>
      <c r="J38" s="268"/>
      <c r="K38" s="268"/>
      <c r="L38" s="268"/>
      <c r="M38" s="268"/>
      <c r="N38" s="268"/>
      <c r="O38" s="125"/>
    </row>
    <row r="39" spans="1:16" ht="42.95" customHeight="1" thickBot="1" x14ac:dyDescent="0.3">
      <c r="A39" s="10"/>
      <c r="B39" s="11"/>
      <c r="C39" s="11"/>
      <c r="D39" s="11"/>
      <c r="E39" s="11"/>
      <c r="F39" s="11"/>
      <c r="G39" s="11"/>
      <c r="H39" s="10"/>
      <c r="I39" s="199" t="s">
        <v>2682</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2687</v>
      </c>
      <c r="E48" s="186">
        <v>42398</v>
      </c>
      <c r="F48" s="186">
        <v>42719</v>
      </c>
      <c r="G48" s="164">
        <f>IF(AND(E48&lt;&gt;"",F48&lt;&gt;""),((F48-E48)/30),"")</f>
        <v>10.7</v>
      </c>
      <c r="H48" s="116" t="s">
        <v>2697</v>
      </c>
      <c r="I48" s="115" t="s">
        <v>711</v>
      </c>
      <c r="J48" s="115" t="s">
        <v>735</v>
      </c>
      <c r="K48" s="117">
        <v>12223647641</v>
      </c>
      <c r="L48" s="118" t="s">
        <v>1148</v>
      </c>
      <c r="M48" s="112">
        <v>1</v>
      </c>
      <c r="N48" s="118" t="s">
        <v>27</v>
      </c>
      <c r="O48" s="118" t="s">
        <v>26</v>
      </c>
      <c r="P48" s="80"/>
    </row>
    <row r="49" spans="1:16" s="6" customFormat="1" ht="24.75" customHeight="1" x14ac:dyDescent="0.25">
      <c r="A49" s="135">
        <v>2</v>
      </c>
      <c r="B49" s="116" t="s">
        <v>2671</v>
      </c>
      <c r="C49" s="118" t="s">
        <v>31</v>
      </c>
      <c r="D49" s="115" t="s">
        <v>2688</v>
      </c>
      <c r="E49" s="186">
        <v>42398</v>
      </c>
      <c r="F49" s="186">
        <v>42719</v>
      </c>
      <c r="G49" s="164">
        <f t="shared" ref="G49:G107" si="2">IF(AND(E49&lt;&gt;"",F49&lt;&gt;""),((F49-E49)/30),"")</f>
        <v>10.7</v>
      </c>
      <c r="H49" s="116" t="s">
        <v>2698</v>
      </c>
      <c r="I49" s="115" t="s">
        <v>711</v>
      </c>
      <c r="J49" s="115" t="s">
        <v>724</v>
      </c>
      <c r="K49" s="117">
        <v>713684182</v>
      </c>
      <c r="L49" s="118" t="s">
        <v>1148</v>
      </c>
      <c r="M49" s="112">
        <v>1</v>
      </c>
      <c r="N49" s="118" t="s">
        <v>27</v>
      </c>
      <c r="O49" s="118" t="s">
        <v>26</v>
      </c>
      <c r="P49" s="80"/>
    </row>
    <row r="50" spans="1:16" s="6" customFormat="1" ht="24.75" customHeight="1" x14ac:dyDescent="0.25">
      <c r="A50" s="135">
        <v>3</v>
      </c>
      <c r="B50" s="116" t="s">
        <v>2671</v>
      </c>
      <c r="C50" s="118" t="s">
        <v>31</v>
      </c>
      <c r="D50" s="115" t="s">
        <v>2689</v>
      </c>
      <c r="E50" s="186">
        <v>42398</v>
      </c>
      <c r="F50" s="186">
        <v>42674</v>
      </c>
      <c r="G50" s="164">
        <f t="shared" si="2"/>
        <v>9.1999999999999993</v>
      </c>
      <c r="H50" s="116" t="s">
        <v>2698</v>
      </c>
      <c r="I50" s="115" t="s">
        <v>711</v>
      </c>
      <c r="J50" s="115" t="s">
        <v>735</v>
      </c>
      <c r="K50" s="117">
        <v>804084179</v>
      </c>
      <c r="L50" s="118" t="s">
        <v>1148</v>
      </c>
      <c r="M50" s="112">
        <v>1</v>
      </c>
      <c r="N50" s="118" t="s">
        <v>27</v>
      </c>
      <c r="O50" s="118" t="s">
        <v>26</v>
      </c>
      <c r="P50" s="80"/>
    </row>
    <row r="51" spans="1:16" s="6" customFormat="1" ht="24.75" customHeight="1" outlineLevel="1" x14ac:dyDescent="0.25">
      <c r="A51" s="135">
        <v>4</v>
      </c>
      <c r="B51" s="116" t="s">
        <v>2671</v>
      </c>
      <c r="C51" s="118" t="s">
        <v>31</v>
      </c>
      <c r="D51" s="115" t="s">
        <v>2690</v>
      </c>
      <c r="E51" s="186">
        <v>42040</v>
      </c>
      <c r="F51" s="186">
        <v>42369</v>
      </c>
      <c r="G51" s="164">
        <f t="shared" si="2"/>
        <v>10.966666666666667</v>
      </c>
      <c r="H51" s="116" t="s">
        <v>2697</v>
      </c>
      <c r="I51" s="115" t="s">
        <v>711</v>
      </c>
      <c r="J51" s="115" t="s">
        <v>735</v>
      </c>
      <c r="K51" s="117">
        <v>2033413322</v>
      </c>
      <c r="L51" s="118" t="s">
        <v>1148</v>
      </c>
      <c r="M51" s="112">
        <v>1</v>
      </c>
      <c r="N51" s="118" t="s">
        <v>27</v>
      </c>
      <c r="O51" s="118" t="s">
        <v>26</v>
      </c>
      <c r="P51" s="80"/>
    </row>
    <row r="52" spans="1:16" s="7" customFormat="1" ht="24.75" customHeight="1" outlineLevel="1" x14ac:dyDescent="0.25">
      <c r="A52" s="136">
        <v>5</v>
      </c>
      <c r="B52" s="116" t="s">
        <v>2671</v>
      </c>
      <c r="C52" s="118" t="s">
        <v>31</v>
      </c>
      <c r="D52" s="115" t="s">
        <v>2691</v>
      </c>
      <c r="E52" s="186">
        <v>43745</v>
      </c>
      <c r="F52" s="186">
        <v>43822</v>
      </c>
      <c r="G52" s="164">
        <f t="shared" si="2"/>
        <v>2.5666666666666669</v>
      </c>
      <c r="H52" s="116" t="s">
        <v>2699</v>
      </c>
      <c r="I52" s="115" t="s">
        <v>1154</v>
      </c>
      <c r="J52" s="115" t="s">
        <v>698</v>
      </c>
      <c r="K52" s="117">
        <v>1776621226</v>
      </c>
      <c r="L52" s="118" t="s">
        <v>1148</v>
      </c>
      <c r="M52" s="112">
        <v>1</v>
      </c>
      <c r="N52" s="118" t="s">
        <v>2639</v>
      </c>
      <c r="O52" s="118" t="s">
        <v>1148</v>
      </c>
      <c r="P52" s="81"/>
    </row>
    <row r="53" spans="1:16" s="7" customFormat="1" ht="24.75" customHeight="1" outlineLevel="1" x14ac:dyDescent="0.25">
      <c r="A53" s="136">
        <v>6</v>
      </c>
      <c r="B53" s="116" t="s">
        <v>2692</v>
      </c>
      <c r="C53" s="118" t="s">
        <v>31</v>
      </c>
      <c r="D53" s="115" t="s">
        <v>2693</v>
      </c>
      <c r="E53" s="186">
        <v>40245</v>
      </c>
      <c r="F53" s="186">
        <v>40527</v>
      </c>
      <c r="G53" s="164">
        <f t="shared" si="2"/>
        <v>9.4</v>
      </c>
      <c r="H53" s="116" t="s">
        <v>2700</v>
      </c>
      <c r="I53" s="115" t="s">
        <v>711</v>
      </c>
      <c r="J53" s="115" t="s">
        <v>720</v>
      </c>
      <c r="K53" s="117">
        <v>366002710</v>
      </c>
      <c r="L53" s="118" t="s">
        <v>1148</v>
      </c>
      <c r="M53" s="112">
        <v>1</v>
      </c>
      <c r="N53" s="118" t="s">
        <v>27</v>
      </c>
      <c r="O53" s="118" t="s">
        <v>26</v>
      </c>
      <c r="P53" s="81"/>
    </row>
    <row r="54" spans="1:16" s="7" customFormat="1" ht="24.75" customHeight="1" outlineLevel="1" x14ac:dyDescent="0.25">
      <c r="A54" s="136">
        <v>7</v>
      </c>
      <c r="B54" s="116" t="s">
        <v>2692</v>
      </c>
      <c r="C54" s="118" t="s">
        <v>31</v>
      </c>
      <c r="D54" s="115" t="s">
        <v>2694</v>
      </c>
      <c r="E54" s="186">
        <v>40245</v>
      </c>
      <c r="F54" s="186">
        <v>40527</v>
      </c>
      <c r="G54" s="164">
        <f t="shared" si="2"/>
        <v>9.4</v>
      </c>
      <c r="H54" s="116" t="s">
        <v>2700</v>
      </c>
      <c r="I54" s="115" t="s">
        <v>711</v>
      </c>
      <c r="J54" s="115" t="s">
        <v>725</v>
      </c>
      <c r="K54" s="117">
        <v>1319040372</v>
      </c>
      <c r="L54" s="118" t="s">
        <v>1148</v>
      </c>
      <c r="M54" s="112">
        <v>1</v>
      </c>
      <c r="N54" s="118" t="s">
        <v>27</v>
      </c>
      <c r="O54" s="118" t="s">
        <v>26</v>
      </c>
      <c r="P54" s="81"/>
    </row>
    <row r="55" spans="1:16" s="7" customFormat="1" ht="24.75" customHeight="1" outlineLevel="1" x14ac:dyDescent="0.25">
      <c r="A55" s="136">
        <v>8</v>
      </c>
      <c r="B55" s="116" t="s">
        <v>2692</v>
      </c>
      <c r="C55" s="118" t="s">
        <v>31</v>
      </c>
      <c r="D55" s="115" t="s">
        <v>2695</v>
      </c>
      <c r="E55" s="186">
        <v>40763</v>
      </c>
      <c r="F55" s="186">
        <v>40846</v>
      </c>
      <c r="G55" s="164">
        <f t="shared" si="2"/>
        <v>2.7666666666666666</v>
      </c>
      <c r="H55" s="116" t="s">
        <v>2700</v>
      </c>
      <c r="I55" s="115" t="s">
        <v>711</v>
      </c>
      <c r="J55" s="115" t="s">
        <v>725</v>
      </c>
      <c r="K55" s="117">
        <v>141315701</v>
      </c>
      <c r="L55" s="118" t="s">
        <v>1148</v>
      </c>
      <c r="M55" s="112">
        <v>1</v>
      </c>
      <c r="N55" s="118" t="s">
        <v>27</v>
      </c>
      <c r="O55" s="118" t="s">
        <v>26</v>
      </c>
      <c r="P55" s="81"/>
    </row>
    <row r="56" spans="1:16" s="7" customFormat="1" ht="24.75" customHeight="1" outlineLevel="1" x14ac:dyDescent="0.25">
      <c r="A56" s="136">
        <v>9</v>
      </c>
      <c r="B56" s="116" t="s">
        <v>2692</v>
      </c>
      <c r="C56" s="118" t="s">
        <v>31</v>
      </c>
      <c r="D56" s="115" t="s">
        <v>2696</v>
      </c>
      <c r="E56" s="186">
        <v>40763</v>
      </c>
      <c r="F56" s="186">
        <v>40871</v>
      </c>
      <c r="G56" s="164">
        <f t="shared" si="2"/>
        <v>3.6</v>
      </c>
      <c r="H56" s="116" t="s">
        <v>2700</v>
      </c>
      <c r="I56" s="115" t="s">
        <v>711</v>
      </c>
      <c r="J56" s="115" t="s">
        <v>727</v>
      </c>
      <c r="K56" s="117">
        <v>128858697</v>
      </c>
      <c r="L56" s="118" t="s">
        <v>1148</v>
      </c>
      <c r="M56" s="112">
        <v>1</v>
      </c>
      <c r="N56" s="118" t="s">
        <v>27</v>
      </c>
      <c r="O56" s="118" t="s">
        <v>26</v>
      </c>
      <c r="P56" s="81"/>
    </row>
    <row r="57" spans="1:16" s="7" customFormat="1" ht="24.75" customHeight="1" outlineLevel="1" x14ac:dyDescent="0.25">
      <c r="A57" s="136">
        <v>10</v>
      </c>
      <c r="B57" s="64"/>
      <c r="C57" s="65"/>
      <c r="D57" s="63"/>
      <c r="E57" s="137"/>
      <c r="F57" s="137"/>
      <c r="G57" s="164" t="str">
        <f t="shared" si="2"/>
        <v/>
      </c>
      <c r="H57" s="64"/>
      <c r="I57" s="63"/>
      <c r="J57" s="63"/>
      <c r="K57" s="66"/>
      <c r="L57" s="65"/>
      <c r="M57" s="67"/>
      <c r="N57" s="65"/>
      <c r="O57" s="65"/>
      <c r="P57" s="81"/>
    </row>
    <row r="58" spans="1:16" s="7" customFormat="1" ht="24.75" customHeight="1" outlineLevel="1" x14ac:dyDescent="0.25">
      <c r="A58" s="136">
        <v>11</v>
      </c>
      <c r="B58" s="64"/>
      <c r="C58" s="65"/>
      <c r="D58" s="63"/>
      <c r="E58" s="137"/>
      <c r="F58" s="137"/>
      <c r="G58" s="164" t="str">
        <f t="shared" si="2"/>
        <v/>
      </c>
      <c r="H58" s="64"/>
      <c r="I58" s="63"/>
      <c r="J58" s="63"/>
      <c r="K58" s="66"/>
      <c r="L58" s="65"/>
      <c r="M58" s="67"/>
      <c r="N58" s="65"/>
      <c r="O58" s="65"/>
      <c r="P58" s="81"/>
    </row>
    <row r="59" spans="1:16" s="7" customFormat="1" ht="24.75" customHeight="1" outlineLevel="1" x14ac:dyDescent="0.25">
      <c r="A59" s="136">
        <v>12</v>
      </c>
      <c r="B59" s="64"/>
      <c r="C59" s="65"/>
      <c r="D59" s="63"/>
      <c r="E59" s="137"/>
      <c r="F59" s="137"/>
      <c r="G59" s="164" t="str">
        <f t="shared" si="2"/>
        <v/>
      </c>
      <c r="H59" s="64"/>
      <c r="I59" s="63"/>
      <c r="J59" s="63"/>
      <c r="K59" s="66"/>
      <c r="L59" s="65"/>
      <c r="M59" s="67"/>
      <c r="N59" s="65"/>
      <c r="O59" s="65"/>
      <c r="P59" s="81"/>
    </row>
    <row r="60" spans="1:16" s="7" customFormat="1" ht="24.75" customHeight="1" outlineLevel="1" x14ac:dyDescent="0.25">
      <c r="A60" s="136">
        <v>13</v>
      </c>
      <c r="B60" s="64"/>
      <c r="C60" s="65"/>
      <c r="D60" s="63"/>
      <c r="E60" s="137"/>
      <c r="F60" s="137"/>
      <c r="G60" s="164" t="str">
        <f t="shared" si="2"/>
        <v/>
      </c>
      <c r="H60" s="64"/>
      <c r="I60" s="63"/>
      <c r="J60" s="63"/>
      <c r="K60" s="66"/>
      <c r="L60" s="65"/>
      <c r="M60" s="67"/>
      <c r="N60" s="65"/>
      <c r="O60" s="65"/>
      <c r="P60" s="81"/>
    </row>
    <row r="61" spans="1:16" s="7" customFormat="1" ht="24.75" customHeight="1" outlineLevel="1" x14ac:dyDescent="0.25">
      <c r="A61" s="136">
        <v>14</v>
      </c>
      <c r="B61" s="64"/>
      <c r="C61" s="65"/>
      <c r="D61" s="63"/>
      <c r="E61" s="137"/>
      <c r="F61" s="137"/>
      <c r="G61" s="164" t="str">
        <f t="shared" si="2"/>
        <v/>
      </c>
      <c r="H61" s="64"/>
      <c r="I61" s="63"/>
      <c r="J61" s="63"/>
      <c r="K61" s="66"/>
      <c r="L61" s="65"/>
      <c r="M61" s="67"/>
      <c r="N61" s="65"/>
      <c r="O61" s="65"/>
      <c r="P61" s="81"/>
    </row>
    <row r="62" spans="1:16" s="7" customFormat="1" ht="24.75" customHeight="1" outlineLevel="1" x14ac:dyDescent="0.25">
      <c r="A62" s="136">
        <v>15</v>
      </c>
      <c r="B62" s="64"/>
      <c r="C62" s="65"/>
      <c r="D62" s="63"/>
      <c r="E62" s="137"/>
      <c r="F62" s="137"/>
      <c r="G62" s="164" t="str">
        <f t="shared" si="2"/>
        <v/>
      </c>
      <c r="H62" s="64"/>
      <c r="I62" s="63"/>
      <c r="J62" s="63"/>
      <c r="K62" s="66"/>
      <c r="L62" s="65"/>
      <c r="M62" s="67"/>
      <c r="N62" s="65"/>
      <c r="O62" s="65"/>
      <c r="P62" s="81"/>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1"/>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1"/>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1"/>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1"/>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2701</v>
      </c>
      <c r="E114" s="137">
        <v>43887</v>
      </c>
      <c r="F114" s="137">
        <v>44196</v>
      </c>
      <c r="G114" s="164">
        <f>IF(AND(E114&lt;&gt;"",F114&lt;&gt;""),((F114-E114)/30),"")</f>
        <v>10.3</v>
      </c>
      <c r="H114" s="116" t="s">
        <v>2699</v>
      </c>
      <c r="I114" s="115" t="s">
        <v>1154</v>
      </c>
      <c r="J114" s="115" t="s">
        <v>700</v>
      </c>
      <c r="K114" s="117">
        <v>394624360</v>
      </c>
      <c r="L114" s="102">
        <f>+IF(AND(K114&gt;0,O114="Ejecución"),(K114/877802)*Tabla28[[#This Row],[% participación]],IF(AND(K114&gt;0,O114&lt;&gt;"Ejecución"),"-",""))</f>
        <v>449.55965012611045</v>
      </c>
      <c r="M114" s="118" t="s">
        <v>1148</v>
      </c>
      <c r="N114" s="173">
        <v>1</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7" t="str">
        <f>HYPERLINK("#Integrante_1!A1","INICIO")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28"/>
      <c r="S177" s="28" t="s">
        <v>2619</v>
      </c>
      <c r="T177" s="19"/>
      <c r="U177" s="19"/>
      <c r="V177" s="19"/>
      <c r="W177" s="19"/>
      <c r="X177" s="19"/>
      <c r="Y177" s="19"/>
      <c r="Z177" s="19"/>
      <c r="AA177" s="19"/>
      <c r="AB177" s="19"/>
    </row>
    <row r="178" spans="1:28" ht="23.25" x14ac:dyDescent="0.25">
      <c r="A178" s="9"/>
      <c r="B178" s="193"/>
      <c r="C178" s="194"/>
      <c r="D178" s="195"/>
      <c r="E178" s="28" t="s">
        <v>2621</v>
      </c>
      <c r="F178" s="28" t="s">
        <v>2622</v>
      </c>
      <c r="G178" s="28" t="s">
        <v>2623</v>
      </c>
      <c r="H178" s="5"/>
      <c r="I178" s="244"/>
      <c r="J178" s="245"/>
      <c r="K178" s="245"/>
      <c r="L178" s="246"/>
      <c r="M178" s="251"/>
      <c r="O178" s="8"/>
      <c r="Q178" s="19"/>
      <c r="R178" s="28" t="s">
        <v>2623</v>
      </c>
      <c r="S178" s="28" t="s">
        <v>2621</v>
      </c>
      <c r="T178" s="19"/>
      <c r="U178" s="19"/>
      <c r="V178" s="19"/>
      <c r="W178" s="19"/>
      <c r="X178" s="19"/>
      <c r="Y178" s="19"/>
      <c r="Z178" s="19"/>
      <c r="AA178" s="19"/>
      <c r="AB178" s="19"/>
    </row>
    <row r="179" spans="1:28" ht="23.25" x14ac:dyDescent="0.25">
      <c r="A179" s="9"/>
      <c r="B179" s="242" t="s">
        <v>2670</v>
      </c>
      <c r="C179" s="242"/>
      <c r="D179" s="242"/>
      <c r="E179" s="24">
        <v>0.02</v>
      </c>
      <c r="F179" s="170">
        <v>0.01</v>
      </c>
      <c r="G179" s="171">
        <f>IF(F179&gt;0,SUM(E179+F179),"")</f>
        <v>0.03</v>
      </c>
      <c r="H179" s="5"/>
      <c r="I179" s="247" t="s">
        <v>2674</v>
      </c>
      <c r="J179" s="248"/>
      <c r="K179" s="248"/>
      <c r="L179" s="249"/>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2" t="s">
        <v>1165</v>
      </c>
      <c r="C180" s="242"/>
      <c r="D180" s="242"/>
      <c r="E180" s="24">
        <v>0.02</v>
      </c>
      <c r="F180" s="69"/>
      <c r="G180" s="155" t="str">
        <f>IF(F180&gt;0,SUM(E180+F180),"")</f>
        <v/>
      </c>
      <c r="H180" s="5"/>
      <c r="I180" s="239" t="s">
        <v>1169</v>
      </c>
      <c r="J180" s="240"/>
      <c r="K180" s="24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5" t="str">
        <f>IF(F181&gt;0,SUM(E181+F181),"")</f>
        <v/>
      </c>
      <c r="H181" s="5"/>
      <c r="I181" s="239" t="s">
        <v>1170</v>
      </c>
      <c r="J181" s="240"/>
      <c r="K181" s="24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5" t="str">
        <f>IF(F182&gt;0,SUM(E182+F182),"")</f>
        <v/>
      </c>
      <c r="H182" s="5"/>
      <c r="I182" s="239" t="s">
        <v>1171</v>
      </c>
      <c r="J182" s="240"/>
      <c r="K182" s="24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230933214.53999999</v>
      </c>
      <c r="F185" s="94"/>
      <c r="G185" s="95"/>
      <c r="H185" s="90"/>
      <c r="I185" s="92" t="s">
        <v>2632</v>
      </c>
      <c r="J185" s="176">
        <f>M179</f>
        <v>0.02</v>
      </c>
      <c r="K185" s="243" t="s">
        <v>2633</v>
      </c>
      <c r="L185" s="243"/>
      <c r="M185" s="96">
        <f>+J185*K20</f>
        <v>153955476.36000001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6" t="s">
        <v>2641</v>
      </c>
      <c r="C192" s="216"/>
      <c r="E192" s="5" t="s">
        <v>20</v>
      </c>
      <c r="H192" s="26" t="s">
        <v>24</v>
      </c>
      <c r="J192" s="5" t="s">
        <v>2642</v>
      </c>
      <c r="K192" s="5"/>
      <c r="M192" s="5"/>
      <c r="N192" s="5"/>
      <c r="O192" s="8"/>
      <c r="Q192" s="146"/>
      <c r="R192" s="147"/>
      <c r="S192" s="147"/>
      <c r="T192" s="146"/>
    </row>
    <row r="193" spans="1:18" x14ac:dyDescent="0.25">
      <c r="A193" s="9"/>
      <c r="C193" s="120">
        <v>41968</v>
      </c>
      <c r="D193" s="5"/>
      <c r="E193" s="119">
        <v>3038</v>
      </c>
      <c r="F193" s="5"/>
      <c r="G193" s="5"/>
      <c r="H193" s="139" t="s">
        <v>2702</v>
      </c>
      <c r="J193" s="5"/>
      <c r="K193" s="120">
        <v>41246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2703</v>
      </c>
      <c r="J211" s="27" t="s">
        <v>2627</v>
      </c>
      <c r="K211" s="119" t="s">
        <v>2705</v>
      </c>
      <c r="L211" s="21"/>
      <c r="M211" s="21"/>
      <c r="N211" s="21"/>
      <c r="O211" s="8"/>
    </row>
    <row r="212" spans="1:15" x14ac:dyDescent="0.25">
      <c r="A212" s="9"/>
      <c r="B212" s="27" t="s">
        <v>2624</v>
      </c>
      <c r="C212" s="139" t="s">
        <v>2702</v>
      </c>
      <c r="D212" s="21"/>
      <c r="G212" s="27" t="s">
        <v>2626</v>
      </c>
      <c r="H212" s="140" t="s">
        <v>2704</v>
      </c>
      <c r="J212" s="27" t="s">
        <v>2628</v>
      </c>
      <c r="K212" s="139"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8"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3">
        <f ca="1">NOW()</f>
        <v>44194.924655439812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1" t="str">
        <f>HYPERLINK("#Integrante_2!A109","CAPACIDAD RESIDUAL")</f>
        <v>CAPACIDAD RESIDUAL</v>
      </c>
      <c r="F8" s="262"/>
      <c r="G8" s="263"/>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1" t="str">
        <f>HYPERLINK("#Integrante_2!A162","TALENTO HUMANO")</f>
        <v>TALENTO HUMANO</v>
      </c>
      <c r="F9" s="262"/>
      <c r="G9" s="263"/>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1" t="str">
        <f>HYPERLINK("#Integrante_2!F162","INFRAESTRUCTURA")</f>
        <v>INFRAESTRUCTURA</v>
      </c>
      <c r="F10" s="262"/>
      <c r="G10" s="263"/>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696</v>
      </c>
      <c r="I15" s="32" t="s">
        <v>2629</v>
      </c>
      <c r="J15" s="110" t="s">
        <v>2637</v>
      </c>
      <c r="L15" s="258" t="s">
        <v>8</v>
      </c>
      <c r="M15" s="258"/>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4" t="s">
        <v>2644</v>
      </c>
      <c r="I19" s="132" t="s">
        <v>11</v>
      </c>
      <c r="J19" s="133" t="s">
        <v>10</v>
      </c>
      <c r="K19" s="133" t="s">
        <v>2613</v>
      </c>
      <c r="L19" s="133" t="s">
        <v>1161</v>
      </c>
      <c r="M19" s="133" t="s">
        <v>1162</v>
      </c>
      <c r="N19" s="134" t="s">
        <v>2614</v>
      </c>
      <c r="O19" s="129"/>
      <c r="Q19" s="51"/>
      <c r="R19" s="51"/>
    </row>
    <row r="20" spans="1:23" ht="30" customHeight="1" x14ac:dyDescent="0.25">
      <c r="A20" s="9"/>
      <c r="B20" s="111">
        <v>806009011</v>
      </c>
      <c r="C20" s="5"/>
      <c r="D20" s="160"/>
      <c r="E20" s="152" t="s">
        <v>2669</v>
      </c>
      <c r="F20" s="187" t="s">
        <v>2686</v>
      </c>
      <c r="G20" s="5"/>
      <c r="H20" s="264"/>
      <c r="I20" s="141" t="s">
        <v>1154</v>
      </c>
      <c r="J20" s="142" t="s">
        <v>700</v>
      </c>
      <c r="K20" s="143">
        <v>7697773818</v>
      </c>
      <c r="L20" s="144"/>
      <c r="M20" s="144">
        <v>44561</v>
      </c>
      <c r="N20" s="127">
        <f>+(M20-L20)/30</f>
        <v>1485.3666666666666</v>
      </c>
      <c r="O20" s="130"/>
      <c r="U20" s="126"/>
      <c r="V20" s="107">
        <f ca="1">NOW()</f>
        <v>44194.924655439812</v>
      </c>
      <c r="W20" s="107">
        <f ca="1">NOW()</f>
        <v>44194.924655439812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1"/>
      <c r="I37" s="122"/>
      <c r="J37" s="122"/>
      <c r="K37" s="122"/>
      <c r="L37" s="122"/>
      <c r="M37" s="122"/>
      <c r="N37" s="122"/>
      <c r="O37" s="123"/>
    </row>
    <row r="38" spans="1:16" ht="21" customHeight="1" x14ac:dyDescent="0.25">
      <c r="A38" s="9"/>
      <c r="B38" s="259" t="str">
        <f>VLOOKUP(B20,EAS!A2:B1439,2,0)</f>
        <v>FUNDACION MI ABUELO Y YO</v>
      </c>
      <c r="C38" s="259"/>
      <c r="D38" s="259"/>
      <c r="E38" s="259"/>
      <c r="F38" s="259"/>
      <c r="G38" s="5"/>
      <c r="H38" s="124"/>
      <c r="I38" s="268" t="s">
        <v>7</v>
      </c>
      <c r="J38" s="268"/>
      <c r="K38" s="268"/>
      <c r="L38" s="268"/>
      <c r="M38" s="268"/>
      <c r="N38" s="268"/>
      <c r="O38" s="125"/>
    </row>
    <row r="39" spans="1:16" ht="42.95" customHeight="1" thickBot="1" x14ac:dyDescent="0.3">
      <c r="A39" s="10"/>
      <c r="B39" s="11"/>
      <c r="C39" s="11"/>
      <c r="D39" s="11"/>
      <c r="E39" s="11"/>
      <c r="F39" s="11"/>
      <c r="G39" s="11"/>
      <c r="H39" s="10"/>
      <c r="I39" s="199" t="s">
        <v>2682</v>
      </c>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2707</v>
      </c>
      <c r="C48" s="118" t="s">
        <v>31</v>
      </c>
      <c r="D48" s="115" t="s">
        <v>2708</v>
      </c>
      <c r="E48" s="137">
        <v>38845</v>
      </c>
      <c r="F48" s="137">
        <v>39082</v>
      </c>
      <c r="G48" s="164">
        <f>IF(AND(E48&lt;&gt;"",F48&lt;&gt;""),((F48-E48)/30),"")</f>
        <v>7.9</v>
      </c>
      <c r="H48" s="116" t="s">
        <v>2721</v>
      </c>
      <c r="I48" s="115" t="s">
        <v>208</v>
      </c>
      <c r="J48" s="115" t="s">
        <v>210</v>
      </c>
      <c r="K48" s="117">
        <v>66010824</v>
      </c>
      <c r="L48" s="118" t="s">
        <v>1148</v>
      </c>
      <c r="M48" s="112">
        <v>1</v>
      </c>
      <c r="N48" s="118" t="s">
        <v>2639</v>
      </c>
      <c r="O48" s="118" t="s">
        <v>1148</v>
      </c>
      <c r="P48" s="80"/>
    </row>
    <row r="49" spans="1:16" s="6" customFormat="1" ht="24.75" customHeight="1" x14ac:dyDescent="0.25">
      <c r="A49" s="135">
        <v>2</v>
      </c>
      <c r="B49" s="116" t="s">
        <v>2707</v>
      </c>
      <c r="C49" s="118" t="s">
        <v>31</v>
      </c>
      <c r="D49" s="115" t="s">
        <v>2709</v>
      </c>
      <c r="E49" s="137">
        <v>39195</v>
      </c>
      <c r="F49" s="137">
        <v>39447</v>
      </c>
      <c r="G49" s="164">
        <f t="shared" ref="G49:G107" si="1">IF(AND(E49&lt;&gt;"",F49&lt;&gt;""),((F49-E49)/30),"")</f>
        <v>8.4</v>
      </c>
      <c r="H49" s="116" t="s">
        <v>2722</v>
      </c>
      <c r="I49" s="115" t="s">
        <v>208</v>
      </c>
      <c r="J49" s="115" t="s">
        <v>210</v>
      </c>
      <c r="K49" s="117">
        <v>128987760</v>
      </c>
      <c r="L49" s="118" t="s">
        <v>1148</v>
      </c>
      <c r="M49" s="112">
        <v>1</v>
      </c>
      <c r="N49" s="118" t="s">
        <v>2639</v>
      </c>
      <c r="O49" s="118" t="s">
        <v>1148</v>
      </c>
      <c r="P49" s="80"/>
    </row>
    <row r="50" spans="1:16" s="6" customFormat="1" ht="24.75" customHeight="1" x14ac:dyDescent="0.25">
      <c r="A50" s="135">
        <v>3</v>
      </c>
      <c r="B50" s="116" t="s">
        <v>2707</v>
      </c>
      <c r="C50" s="118" t="s">
        <v>31</v>
      </c>
      <c r="D50" s="115" t="s">
        <v>2710</v>
      </c>
      <c r="E50" s="137">
        <v>39590</v>
      </c>
      <c r="F50" s="137">
        <v>39813</v>
      </c>
      <c r="G50" s="164">
        <f t="shared" si="1"/>
        <v>7.4333333333333336</v>
      </c>
      <c r="H50" s="114" t="s">
        <v>2723</v>
      </c>
      <c r="I50" s="115" t="s">
        <v>208</v>
      </c>
      <c r="J50" s="115" t="s">
        <v>210</v>
      </c>
      <c r="K50" s="117">
        <v>141309080</v>
      </c>
      <c r="L50" s="118" t="s">
        <v>1148</v>
      </c>
      <c r="M50" s="112">
        <v>1</v>
      </c>
      <c r="N50" s="118" t="s">
        <v>2639</v>
      </c>
      <c r="O50" s="118" t="s">
        <v>1148</v>
      </c>
      <c r="P50" s="80"/>
    </row>
    <row r="51" spans="1:16" s="6" customFormat="1" ht="24.75" customHeight="1" outlineLevel="1" x14ac:dyDescent="0.25">
      <c r="A51" s="135">
        <v>4</v>
      </c>
      <c r="B51" s="116" t="s">
        <v>2707</v>
      </c>
      <c r="C51" s="118" t="s">
        <v>31</v>
      </c>
      <c r="D51" s="115" t="s">
        <v>2711</v>
      </c>
      <c r="E51" s="137">
        <v>40000</v>
      </c>
      <c r="F51" s="137">
        <v>40178</v>
      </c>
      <c r="G51" s="164">
        <f t="shared" si="1"/>
        <v>5.9333333333333336</v>
      </c>
      <c r="H51" s="116" t="s">
        <v>2724</v>
      </c>
      <c r="I51" s="115" t="s">
        <v>208</v>
      </c>
      <c r="J51" s="115" t="s">
        <v>210</v>
      </c>
      <c r="K51" s="117">
        <v>164354643</v>
      </c>
      <c r="L51" s="118" t="s">
        <v>1148</v>
      </c>
      <c r="M51" s="112">
        <v>1</v>
      </c>
      <c r="N51" s="118" t="s">
        <v>2639</v>
      </c>
      <c r="O51" s="118" t="s">
        <v>1148</v>
      </c>
      <c r="P51" s="80"/>
    </row>
    <row r="52" spans="1:16" s="7" customFormat="1" ht="24.75" customHeight="1" outlineLevel="1" x14ac:dyDescent="0.25">
      <c r="A52" s="136">
        <v>5</v>
      </c>
      <c r="B52" s="116" t="s">
        <v>2707</v>
      </c>
      <c r="C52" s="118" t="s">
        <v>31</v>
      </c>
      <c r="D52" s="115" t="s">
        <v>2712</v>
      </c>
      <c r="E52" s="137">
        <v>40253</v>
      </c>
      <c r="F52" s="137">
        <v>40543</v>
      </c>
      <c r="G52" s="164">
        <f t="shared" si="1"/>
        <v>9.6666666666666661</v>
      </c>
      <c r="H52" s="114" t="s">
        <v>2725</v>
      </c>
      <c r="I52" s="115" t="s">
        <v>208</v>
      </c>
      <c r="J52" s="115" t="s">
        <v>210</v>
      </c>
      <c r="K52" s="117">
        <v>208868957</v>
      </c>
      <c r="L52" s="118" t="s">
        <v>1148</v>
      </c>
      <c r="M52" s="112">
        <v>1</v>
      </c>
      <c r="N52" s="118" t="s">
        <v>2639</v>
      </c>
      <c r="O52" s="118" t="s">
        <v>1148</v>
      </c>
      <c r="P52" s="81"/>
    </row>
    <row r="53" spans="1:16" s="7" customFormat="1" ht="24.75" customHeight="1" outlineLevel="1" x14ac:dyDescent="0.25">
      <c r="A53" s="136">
        <v>6</v>
      </c>
      <c r="B53" s="116" t="s">
        <v>2707</v>
      </c>
      <c r="C53" s="118" t="s">
        <v>31</v>
      </c>
      <c r="D53" s="115" t="s">
        <v>2713</v>
      </c>
      <c r="E53" s="137">
        <v>40693</v>
      </c>
      <c r="F53" s="137">
        <v>40908</v>
      </c>
      <c r="G53" s="164">
        <f t="shared" si="1"/>
        <v>7.166666666666667</v>
      </c>
      <c r="H53" s="114" t="s">
        <v>2726</v>
      </c>
      <c r="I53" s="115" t="s">
        <v>208</v>
      </c>
      <c r="J53" s="115" t="s">
        <v>210</v>
      </c>
      <c r="K53" s="117">
        <v>235725479</v>
      </c>
      <c r="L53" s="118" t="s">
        <v>1148</v>
      </c>
      <c r="M53" s="112">
        <v>1</v>
      </c>
      <c r="N53" s="118" t="s">
        <v>2639</v>
      </c>
      <c r="O53" s="118" t="s">
        <v>1148</v>
      </c>
      <c r="P53" s="81"/>
    </row>
    <row r="54" spans="1:16" s="7" customFormat="1" ht="24.75" customHeight="1" outlineLevel="1" x14ac:dyDescent="0.25">
      <c r="A54" s="136">
        <v>7</v>
      </c>
      <c r="B54" s="116" t="s">
        <v>2707</v>
      </c>
      <c r="C54" s="118" t="s">
        <v>31</v>
      </c>
      <c r="D54" s="115" t="s">
        <v>2714</v>
      </c>
      <c r="E54" s="137">
        <v>41068</v>
      </c>
      <c r="F54" s="137">
        <v>41274</v>
      </c>
      <c r="G54" s="164">
        <f t="shared" si="1"/>
        <v>6.8666666666666663</v>
      </c>
      <c r="H54" s="116" t="s">
        <v>2727</v>
      </c>
      <c r="I54" s="115" t="s">
        <v>208</v>
      </c>
      <c r="J54" s="115" t="s">
        <v>210</v>
      </c>
      <c r="K54" s="113">
        <v>164016604</v>
      </c>
      <c r="L54" s="118" t="s">
        <v>1148</v>
      </c>
      <c r="M54" s="112">
        <v>1</v>
      </c>
      <c r="N54" s="118" t="s">
        <v>2639</v>
      </c>
      <c r="O54" s="118" t="s">
        <v>1148</v>
      </c>
      <c r="P54" s="81"/>
    </row>
    <row r="55" spans="1:16" s="7" customFormat="1" ht="24.75" customHeight="1" outlineLevel="1" x14ac:dyDescent="0.25">
      <c r="A55" s="136">
        <v>8</v>
      </c>
      <c r="B55" s="116" t="s">
        <v>2707</v>
      </c>
      <c r="C55" s="118" t="s">
        <v>31</v>
      </c>
      <c r="D55" s="115" t="s">
        <v>2715</v>
      </c>
      <c r="E55" s="137">
        <v>41100</v>
      </c>
      <c r="F55" s="137">
        <v>41639</v>
      </c>
      <c r="G55" s="164">
        <f t="shared" si="1"/>
        <v>17.966666666666665</v>
      </c>
      <c r="H55" s="116" t="s">
        <v>2728</v>
      </c>
      <c r="I55" s="115" t="s">
        <v>208</v>
      </c>
      <c r="J55" s="115" t="s">
        <v>210</v>
      </c>
      <c r="K55" s="117">
        <v>183825147</v>
      </c>
      <c r="L55" s="118" t="s">
        <v>1148</v>
      </c>
      <c r="M55" s="112">
        <v>1</v>
      </c>
      <c r="N55" s="118" t="s">
        <v>2639</v>
      </c>
      <c r="O55" s="118" t="s">
        <v>1148</v>
      </c>
      <c r="P55" s="81"/>
    </row>
    <row r="56" spans="1:16" s="7" customFormat="1" ht="24.75" customHeight="1" outlineLevel="1" x14ac:dyDescent="0.25">
      <c r="A56" s="136">
        <v>9</v>
      </c>
      <c r="B56" s="116" t="s">
        <v>2707</v>
      </c>
      <c r="C56" s="118" t="s">
        <v>31</v>
      </c>
      <c r="D56" s="115" t="s">
        <v>2716</v>
      </c>
      <c r="E56" s="137">
        <v>41816</v>
      </c>
      <c r="F56" s="137">
        <v>42004</v>
      </c>
      <c r="G56" s="164">
        <f t="shared" si="1"/>
        <v>6.2666666666666666</v>
      </c>
      <c r="H56" s="116" t="s">
        <v>2729</v>
      </c>
      <c r="I56" s="115" t="s">
        <v>208</v>
      </c>
      <c r="J56" s="115" t="s">
        <v>210</v>
      </c>
      <c r="K56" s="117">
        <v>143619774</v>
      </c>
      <c r="L56" s="118" t="s">
        <v>1148</v>
      </c>
      <c r="M56" s="112">
        <v>1</v>
      </c>
      <c r="N56" s="118" t="s">
        <v>2639</v>
      </c>
      <c r="O56" s="118" t="s">
        <v>26</v>
      </c>
      <c r="P56" s="81"/>
    </row>
    <row r="57" spans="1:16" s="7" customFormat="1" ht="24.75" customHeight="1" outlineLevel="1" x14ac:dyDescent="0.25">
      <c r="A57" s="136">
        <v>10</v>
      </c>
      <c r="B57" s="116" t="s">
        <v>2683</v>
      </c>
      <c r="C57" s="118" t="s">
        <v>32</v>
      </c>
      <c r="D57" s="115" t="s">
        <v>2684</v>
      </c>
      <c r="E57" s="137">
        <v>42003</v>
      </c>
      <c r="F57" s="137">
        <v>42368</v>
      </c>
      <c r="G57" s="164">
        <f t="shared" si="1"/>
        <v>12.166666666666666</v>
      </c>
      <c r="H57" s="116" t="s">
        <v>2685</v>
      </c>
      <c r="I57" s="115" t="s">
        <v>711</v>
      </c>
      <c r="J57" s="115" t="s">
        <v>713</v>
      </c>
      <c r="K57" s="117">
        <v>2130046620</v>
      </c>
      <c r="L57" s="118" t="s">
        <v>1148</v>
      </c>
      <c r="M57" s="112">
        <v>1</v>
      </c>
      <c r="N57" s="118" t="s">
        <v>2639</v>
      </c>
      <c r="O57" s="118" t="s">
        <v>26</v>
      </c>
      <c r="P57" s="81"/>
    </row>
    <row r="58" spans="1:16" s="7" customFormat="1" ht="24.75" customHeight="1" outlineLevel="1" x14ac:dyDescent="0.25">
      <c r="A58" s="136">
        <v>11</v>
      </c>
      <c r="B58" s="116" t="s">
        <v>2717</v>
      </c>
      <c r="C58" s="118" t="s">
        <v>32</v>
      </c>
      <c r="D58" s="115" t="s">
        <v>2718</v>
      </c>
      <c r="E58" s="137">
        <v>42404</v>
      </c>
      <c r="F58" s="137">
        <v>42704</v>
      </c>
      <c r="G58" s="164">
        <f t="shared" si="1"/>
        <v>10</v>
      </c>
      <c r="H58" s="114" t="s">
        <v>2730</v>
      </c>
      <c r="I58" s="115" t="s">
        <v>208</v>
      </c>
      <c r="J58" s="115" t="s">
        <v>210</v>
      </c>
      <c r="K58" s="117">
        <v>470400000</v>
      </c>
      <c r="L58" s="118" t="s">
        <v>1148</v>
      </c>
      <c r="M58" s="112">
        <v>1</v>
      </c>
      <c r="N58" s="118" t="s">
        <v>2639</v>
      </c>
      <c r="O58" s="118" t="s">
        <v>26</v>
      </c>
      <c r="P58" s="81"/>
    </row>
    <row r="59" spans="1:16" s="7" customFormat="1" ht="24.75" customHeight="1" outlineLevel="1" x14ac:dyDescent="0.25">
      <c r="A59" s="136">
        <v>12</v>
      </c>
      <c r="B59" s="116" t="s">
        <v>2717</v>
      </c>
      <c r="C59" s="118" t="s">
        <v>32</v>
      </c>
      <c r="D59" s="115" t="s">
        <v>2719</v>
      </c>
      <c r="E59" s="137">
        <v>42767</v>
      </c>
      <c r="F59" s="137">
        <v>43069</v>
      </c>
      <c r="G59" s="164">
        <f t="shared" si="1"/>
        <v>10.066666666666666</v>
      </c>
      <c r="H59" s="116" t="s">
        <v>2731</v>
      </c>
      <c r="I59" s="115" t="s">
        <v>208</v>
      </c>
      <c r="J59" s="115" t="s">
        <v>210</v>
      </c>
      <c r="K59" s="117">
        <v>425600000</v>
      </c>
      <c r="L59" s="118" t="s">
        <v>1148</v>
      </c>
      <c r="M59" s="112">
        <v>1</v>
      </c>
      <c r="N59" s="118" t="s">
        <v>2639</v>
      </c>
      <c r="O59" s="118" t="s">
        <v>26</v>
      </c>
      <c r="P59" s="81"/>
    </row>
    <row r="60" spans="1:16" s="7" customFormat="1" ht="24.75" customHeight="1" outlineLevel="1" x14ac:dyDescent="0.25">
      <c r="A60" s="136">
        <v>13</v>
      </c>
      <c r="B60" s="116" t="s">
        <v>2717</v>
      </c>
      <c r="C60" s="118" t="s">
        <v>32</v>
      </c>
      <c r="D60" s="115" t="s">
        <v>2720</v>
      </c>
      <c r="E60" s="137">
        <v>43133</v>
      </c>
      <c r="F60" s="137">
        <v>43434</v>
      </c>
      <c r="G60" s="164">
        <f t="shared" si="1"/>
        <v>10.033333333333333</v>
      </c>
      <c r="H60" s="114" t="s">
        <v>2732</v>
      </c>
      <c r="I60" s="115" t="s">
        <v>208</v>
      </c>
      <c r="J60" s="115" t="s">
        <v>210</v>
      </c>
      <c r="K60" s="117">
        <v>504000000</v>
      </c>
      <c r="L60" s="118" t="s">
        <v>1148</v>
      </c>
      <c r="M60" s="112">
        <v>1</v>
      </c>
      <c r="N60" s="118" t="s">
        <v>2639</v>
      </c>
      <c r="O60" s="118" t="s">
        <v>26</v>
      </c>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7" t="str">
        <f>HYPERLINK("#Integrante_2!A1","INICIO")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6"/>
      <c r="T177" s="19"/>
      <c r="U177" s="19"/>
      <c r="V177" s="19"/>
      <c r="W177" s="19"/>
      <c r="X177" s="19"/>
      <c r="Y177" s="19"/>
      <c r="Z177" s="19"/>
      <c r="AA177" s="19"/>
      <c r="AB177" s="19"/>
    </row>
    <row r="178" spans="1:28" ht="23.25" x14ac:dyDescent="0.25">
      <c r="A178" s="9"/>
      <c r="B178" s="193"/>
      <c r="C178" s="194"/>
      <c r="D178" s="195"/>
      <c r="E178" s="156" t="s">
        <v>2621</v>
      </c>
      <c r="F178" s="156" t="s">
        <v>2622</v>
      </c>
      <c r="G178" s="156" t="s">
        <v>2623</v>
      </c>
      <c r="H178" s="5"/>
      <c r="I178" s="193"/>
      <c r="J178" s="194"/>
      <c r="K178" s="194"/>
      <c r="L178" s="195"/>
      <c r="M178" s="251" t="s">
        <v>2622</v>
      </c>
      <c r="O178" s="8"/>
      <c r="Q178" s="19"/>
      <c r="R178" s="19"/>
      <c r="S178" s="156" t="s">
        <v>2623</v>
      </c>
      <c r="T178" s="19"/>
      <c r="U178" s="19"/>
      <c r="V178" s="19"/>
      <c r="W178" s="19"/>
      <c r="X178" s="19"/>
      <c r="Y178" s="19"/>
      <c r="Z178" s="19"/>
      <c r="AA178" s="19"/>
      <c r="AB178" s="19"/>
    </row>
    <row r="179" spans="1:28" ht="23.25" x14ac:dyDescent="0.25">
      <c r="A179" s="9"/>
      <c r="B179" s="242" t="s">
        <v>2670</v>
      </c>
      <c r="C179" s="242"/>
      <c r="D179" s="242"/>
      <c r="E179" s="24">
        <v>0.02</v>
      </c>
      <c r="F179" s="170">
        <v>0.01</v>
      </c>
      <c r="G179" s="171">
        <f>IF(F179&gt;0,SUM(E179+F179),"")</f>
        <v>0.03</v>
      </c>
      <c r="H179" s="5"/>
      <c r="I179" s="239" t="s">
        <v>2674</v>
      </c>
      <c r="J179" s="240"/>
      <c r="K179" s="240"/>
      <c r="L179" s="241"/>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2" t="s">
        <v>1165</v>
      </c>
      <c r="C180" s="242"/>
      <c r="D180" s="242"/>
      <c r="E180" s="24">
        <v>0.02</v>
      </c>
      <c r="F180" s="69"/>
      <c r="G180" s="155" t="str">
        <f>IF(F180&gt;0,SUM(E180+F180),"")</f>
        <v/>
      </c>
      <c r="H180" s="5"/>
      <c r="I180" s="239" t="s">
        <v>1169</v>
      </c>
      <c r="J180" s="240"/>
      <c r="K180" s="24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5" t="str">
        <f>IF(F181&gt;0,SUM(E181+F181),"")</f>
        <v/>
      </c>
      <c r="H181" s="5"/>
      <c r="I181" s="239" t="s">
        <v>1170</v>
      </c>
      <c r="J181" s="240"/>
      <c r="K181" s="24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5" t="str">
        <f>IF(F182&gt;0,SUM(E182+F182),"")</f>
        <v/>
      </c>
      <c r="H182" s="5"/>
      <c r="I182" s="239" t="s">
        <v>1171</v>
      </c>
      <c r="J182" s="240"/>
      <c r="K182" s="24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230933214.53999999</v>
      </c>
      <c r="F185" s="94"/>
      <c r="G185" s="95"/>
      <c r="H185" s="90"/>
      <c r="I185" s="92" t="s">
        <v>2632</v>
      </c>
      <c r="J185" s="176">
        <f>M179</f>
        <v>0.02</v>
      </c>
      <c r="K185" s="243" t="s">
        <v>2633</v>
      </c>
      <c r="L185" s="243"/>
      <c r="M185" s="96">
        <f>+J185*K20</f>
        <v>153955476.36000001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6" t="s">
        <v>2641</v>
      </c>
      <c r="C192" s="216"/>
      <c r="E192" s="5" t="s">
        <v>20</v>
      </c>
      <c r="H192" s="159" t="s">
        <v>24</v>
      </c>
      <c r="J192" s="5" t="s">
        <v>2642</v>
      </c>
      <c r="K192" s="5"/>
      <c r="M192" s="5"/>
      <c r="N192" s="5"/>
      <c r="O192" s="50"/>
      <c r="Q192" s="146"/>
      <c r="R192" s="147"/>
      <c r="S192" s="147"/>
      <c r="T192" s="146"/>
    </row>
    <row r="193" spans="1:18" x14ac:dyDescent="0.25">
      <c r="A193" s="9"/>
      <c r="C193" s="120">
        <v>41982</v>
      </c>
      <c r="D193" s="5"/>
      <c r="E193" s="119">
        <v>1911</v>
      </c>
      <c r="F193" s="5"/>
      <c r="G193" s="5"/>
      <c r="H193" s="188" t="s">
        <v>2733</v>
      </c>
      <c r="J193" s="5"/>
      <c r="K193" s="120">
        <v>38845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2734</v>
      </c>
      <c r="J211" s="27" t="s">
        <v>2627</v>
      </c>
      <c r="K211" s="140" t="s">
        <v>2734</v>
      </c>
      <c r="L211" s="21"/>
      <c r="M211" s="21"/>
      <c r="N211" s="21"/>
      <c r="O211" s="8"/>
    </row>
    <row r="212" spans="1:15" x14ac:dyDescent="0.25">
      <c r="A212" s="9"/>
      <c r="B212" s="27" t="s">
        <v>2624</v>
      </c>
      <c r="C212" s="139" t="s">
        <v>2733</v>
      </c>
      <c r="D212" s="21"/>
      <c r="G212" s="27" t="s">
        <v>2626</v>
      </c>
      <c r="H212" s="140" t="s">
        <v>2735</v>
      </c>
      <c r="J212" s="27" t="s">
        <v>2628</v>
      </c>
      <c r="K212" s="139"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3">
        <f ca="1">NOW()</f>
        <v>44194.924655439812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1" t="str">
        <f>HYPERLINK("#Integrante_3!A109","CAPACIDAD RESIDUAL")</f>
        <v>CAPACIDAD RESIDUAL</v>
      </c>
      <c r="F8" s="262"/>
      <c r="G8" s="263"/>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1" t="str">
        <f>HYPERLINK("#Integrante_3!A162","TALENTO HUMANO")</f>
        <v>TALENTO HUMANO</v>
      </c>
      <c r="F9" s="262"/>
      <c r="G9" s="263"/>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1" t="str">
        <f>HYPERLINK("#Integrante_3!F162","INFRAESTRUCTURA")</f>
        <v>INFRAESTRUCTURA</v>
      </c>
      <c r="F10" s="262"/>
      <c r="G10" s="263"/>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8" t="s">
        <v>8</v>
      </c>
      <c r="M15" s="25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4"/>
      <c r="I20" s="141"/>
      <c r="J20" s="142"/>
      <c r="K20" s="143"/>
      <c r="L20" s="144"/>
      <c r="M20" s="144"/>
      <c r="N20" s="127">
        <f>+(M20-L20)/30</f>
        <v>0</v>
      </c>
      <c r="O20" s="130"/>
      <c r="U20" s="126"/>
      <c r="V20" s="107">
        <f ca="1">NOW()</f>
        <v>44194.924655439812</v>
      </c>
      <c r="W20" s="107">
        <f ca="1">NOW()</f>
        <v>44194.924655439812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1"/>
      <c r="I37" s="122"/>
      <c r="J37" s="122"/>
      <c r="K37" s="122"/>
      <c r="L37" s="122"/>
      <c r="M37" s="122"/>
      <c r="N37" s="122"/>
      <c r="O37" s="123"/>
    </row>
    <row r="38" spans="1:16" ht="21" customHeight="1" x14ac:dyDescent="0.25">
      <c r="A38" s="9"/>
      <c r="B38" s="259" t="e">
        <f>VLOOKUP(B20,EAS!A2:B1439,2,0)</f>
        <v>#N/A</v>
      </c>
      <c r="C38" s="259"/>
      <c r="D38" s="259"/>
      <c r="E38" s="259"/>
      <c r="F38" s="259"/>
      <c r="G38" s="5"/>
      <c r="H38" s="124"/>
      <c r="I38" s="268" t="s">
        <v>7</v>
      </c>
      <c r="J38" s="268"/>
      <c r="K38" s="268"/>
      <c r="L38" s="268"/>
      <c r="M38" s="268"/>
      <c r="N38" s="268"/>
      <c r="O38" s="125"/>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2674</v>
      </c>
      <c r="J174" s="197"/>
      <c r="K174" s="197"/>
      <c r="L174" s="197"/>
      <c r="M174" s="197"/>
      <c r="O174" s="177" t="str">
        <f>HYPERLINK("#Integrante_3!A1","INICIO")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56"/>
      <c r="S175" s="19"/>
      <c r="T175" s="19"/>
      <c r="U175" s="19"/>
      <c r="V175" s="19"/>
      <c r="W175" s="19"/>
      <c r="X175" s="19"/>
      <c r="Y175" s="19"/>
      <c r="Z175" s="19"/>
      <c r="AA175" s="19"/>
      <c r="AB175" s="19"/>
    </row>
    <row r="176" spans="1:28" ht="23.25" x14ac:dyDescent="0.25">
      <c r="A176" s="9"/>
      <c r="B176" s="193"/>
      <c r="C176" s="194"/>
      <c r="D176" s="195"/>
      <c r="E176" s="156" t="s">
        <v>2621</v>
      </c>
      <c r="F176" s="156" t="s">
        <v>2622</v>
      </c>
      <c r="G176" s="156" t="s">
        <v>2623</v>
      </c>
      <c r="H176" s="5"/>
      <c r="I176" s="193"/>
      <c r="J176" s="194"/>
      <c r="K176" s="194"/>
      <c r="L176" s="195"/>
      <c r="M176" s="251"/>
      <c r="O176" s="8"/>
      <c r="Q176" s="19"/>
      <c r="R176" s="156" t="s">
        <v>2623</v>
      </c>
      <c r="S176" s="19"/>
      <c r="T176" s="19"/>
      <c r="U176" s="19"/>
      <c r="V176" s="19"/>
      <c r="W176" s="19"/>
      <c r="X176" s="19"/>
      <c r="Y176" s="19"/>
      <c r="Z176" s="19"/>
      <c r="AA176" s="19"/>
      <c r="AB176" s="19"/>
    </row>
    <row r="177" spans="1:28" ht="23.25" x14ac:dyDescent="0.25">
      <c r="A177" s="9"/>
      <c r="B177" s="242" t="s">
        <v>2670</v>
      </c>
      <c r="C177" s="242"/>
      <c r="D177" s="242"/>
      <c r="E177" s="24">
        <v>0.02</v>
      </c>
      <c r="F177" s="170"/>
      <c r="G177" s="171" t="str">
        <f>IF(F177&gt;0,SUM(E177+F177),"")</f>
        <v/>
      </c>
      <c r="H177" s="5"/>
      <c r="I177" s="239" t="s">
        <v>2674</v>
      </c>
      <c r="J177" s="240"/>
      <c r="K177" s="240"/>
      <c r="L177" s="241"/>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2" t="s">
        <v>1165</v>
      </c>
      <c r="C178" s="242"/>
      <c r="D178" s="242"/>
      <c r="E178" s="24">
        <v>0.02</v>
      </c>
      <c r="F178" s="69"/>
      <c r="G178" s="155" t="str">
        <f>IF(F178&gt;0,SUM(E178+F178),"")</f>
        <v/>
      </c>
      <c r="H178" s="5"/>
      <c r="I178" s="239" t="s">
        <v>1169</v>
      </c>
      <c r="J178" s="240"/>
      <c r="K178" s="241"/>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5" t="str">
        <f>IF(F179&gt;0,SUM(E179+F179),"")</f>
        <v/>
      </c>
      <c r="H179" s="5"/>
      <c r="I179" s="239" t="s">
        <v>1170</v>
      </c>
      <c r="J179" s="240"/>
      <c r="K179" s="241"/>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5" t="str">
        <f>IF(F180&gt;0,SUM(E180+F180),"")</f>
        <v/>
      </c>
      <c r="H180" s="5"/>
      <c r="I180" s="239" t="s">
        <v>1171</v>
      </c>
      <c r="J180" s="240"/>
      <c r="K180" s="24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3" t="s">
        <v>2633</v>
      </c>
      <c r="L183" s="24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6" t="s">
        <v>2641</v>
      </c>
      <c r="C190" s="216"/>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3">
        <f ca="1">NOW()</f>
        <v>44194.924655439812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1" t="str">
        <f>HYPERLINK("#Integrante_4!A109","CAPACIDAD RESIDUAL")</f>
        <v>CAPACIDAD RESIDUAL</v>
      </c>
      <c r="F8" s="262"/>
      <c r="G8" s="263"/>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1" t="str">
        <f>HYPERLINK("#Integrante_4!A162","TALENTO HUMANO")</f>
        <v>TALENTO HUMANO</v>
      </c>
      <c r="F9" s="262"/>
      <c r="G9" s="263"/>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1" t="str">
        <f>HYPERLINK("#Integrante_4!F162","INFRAESTRUCTURA")</f>
        <v>INFRAESTRUCTURA</v>
      </c>
      <c r="F10" s="262"/>
      <c r="G10" s="263"/>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8" t="s">
        <v>8</v>
      </c>
      <c r="M15" s="25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4"/>
      <c r="I20" s="141"/>
      <c r="J20" s="142"/>
      <c r="K20" s="143"/>
      <c r="L20" s="144"/>
      <c r="M20" s="144"/>
      <c r="N20" s="127">
        <f>+(M20-L20)/30</f>
        <v>0</v>
      </c>
      <c r="O20" s="130"/>
      <c r="U20" s="126"/>
      <c r="V20" s="107">
        <f ca="1">NOW()</f>
        <v>44194.924655439812</v>
      </c>
      <c r="W20" s="107">
        <f ca="1">NOW()</f>
        <v>44194.924655439812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1"/>
      <c r="I37" s="122"/>
      <c r="J37" s="122"/>
      <c r="K37" s="122"/>
      <c r="L37" s="122"/>
      <c r="M37" s="122"/>
      <c r="N37" s="122"/>
      <c r="O37" s="123"/>
    </row>
    <row r="38" spans="1:16" ht="21" customHeight="1" x14ac:dyDescent="0.25">
      <c r="A38" s="9"/>
      <c r="B38" s="259" t="e">
        <f>VLOOKUP(B20,EAS!A2:B1439,2,0)</f>
        <v>#N/A</v>
      </c>
      <c r="C38" s="259"/>
      <c r="D38" s="259"/>
      <c r="E38" s="259"/>
      <c r="F38" s="259"/>
      <c r="G38" s="5"/>
      <c r="H38" s="124"/>
      <c r="I38" s="268" t="s">
        <v>7</v>
      </c>
      <c r="J38" s="268"/>
      <c r="K38" s="268"/>
      <c r="L38" s="268"/>
      <c r="M38" s="268"/>
      <c r="N38" s="268"/>
      <c r="O38" s="125"/>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7" t="str">
        <f>HYPERLINK("#Integrante_4!A1","INICIO")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56"/>
      <c r="S177" s="19"/>
      <c r="T177" s="19"/>
      <c r="U177" s="19"/>
      <c r="V177" s="19"/>
      <c r="W177" s="19"/>
      <c r="X177" s="19"/>
      <c r="Y177" s="19"/>
      <c r="Z177" s="19"/>
      <c r="AA177" s="19"/>
      <c r="AB177" s="19"/>
    </row>
    <row r="178" spans="1:28" ht="23.25" x14ac:dyDescent="0.25">
      <c r="A178" s="9"/>
      <c r="B178" s="193"/>
      <c r="C178" s="194"/>
      <c r="D178" s="195"/>
      <c r="E178" s="156" t="s">
        <v>2621</v>
      </c>
      <c r="F178" s="156" t="s">
        <v>2622</v>
      </c>
      <c r="G178" s="156" t="s">
        <v>2623</v>
      </c>
      <c r="H178" s="5"/>
      <c r="I178" s="193"/>
      <c r="J178" s="194"/>
      <c r="K178" s="194"/>
      <c r="L178" s="195"/>
      <c r="M178" s="251"/>
      <c r="O178" s="8"/>
      <c r="Q178" s="19"/>
      <c r="R178" s="156" t="s">
        <v>2623</v>
      </c>
      <c r="S178" s="19"/>
      <c r="T178" s="19"/>
      <c r="U178" s="19"/>
      <c r="V178" s="19"/>
      <c r="W178" s="19"/>
      <c r="X178" s="19"/>
      <c r="Y178" s="19"/>
      <c r="Z178" s="19"/>
      <c r="AA178" s="19"/>
      <c r="AB178" s="19"/>
    </row>
    <row r="179" spans="1:28" ht="23.25" x14ac:dyDescent="0.25">
      <c r="A179" s="9"/>
      <c r="B179" s="242" t="s">
        <v>2670</v>
      </c>
      <c r="C179" s="242"/>
      <c r="D179" s="242"/>
      <c r="E179" s="24">
        <v>0.02</v>
      </c>
      <c r="F179" s="170"/>
      <c r="G179" s="171" t="str">
        <f>IF(F179&gt;0,SUM(E179+F179),"")</f>
        <v/>
      </c>
      <c r="H179" s="5"/>
      <c r="I179" s="239" t="s">
        <v>2674</v>
      </c>
      <c r="J179" s="240"/>
      <c r="K179" s="240"/>
      <c r="L179" s="241"/>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2" t="s">
        <v>1165</v>
      </c>
      <c r="C180" s="242"/>
      <c r="D180" s="242"/>
      <c r="E180" s="24">
        <v>0.02</v>
      </c>
      <c r="F180" s="69"/>
      <c r="G180" s="155" t="str">
        <f>IF(F180&gt;0,SUM(E180+F180),"")</f>
        <v/>
      </c>
      <c r="H180" s="5"/>
      <c r="I180" s="239" t="s">
        <v>1169</v>
      </c>
      <c r="J180" s="240"/>
      <c r="K180" s="24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5" t="str">
        <f>IF(F181&gt;0,SUM(E181+F181),"")</f>
        <v/>
      </c>
      <c r="H181" s="5"/>
      <c r="I181" s="239" t="s">
        <v>1170</v>
      </c>
      <c r="J181" s="240"/>
      <c r="K181" s="24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5" t="str">
        <f>IF(F182&gt;0,SUM(E182+F182),"")</f>
        <v/>
      </c>
      <c r="H182" s="5"/>
      <c r="I182" s="239" t="s">
        <v>1171</v>
      </c>
      <c r="J182" s="240"/>
      <c r="K182" s="24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3" t="s">
        <v>2633</v>
      </c>
      <c r="L185" s="24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6" t="s">
        <v>2641</v>
      </c>
      <c r="C192" s="216"/>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3">
        <f ca="1">NOW()</f>
        <v>44194.924655439812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1" t="str">
        <f>HYPERLINK("#Integrante_5!A109","CAPACIDAD RESIDUAL")</f>
        <v>CAPACIDAD RESIDUAL</v>
      </c>
      <c r="F8" s="262"/>
      <c r="G8" s="263"/>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1" t="str">
        <f>HYPERLINK("#Integrante_5!A162","TALENTO HUMANO")</f>
        <v>TALENTO HUMANO</v>
      </c>
      <c r="F9" s="262"/>
      <c r="G9" s="263"/>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1" t="str">
        <f>HYPERLINK("#Integrante_5!F162","INFRAESTRUCTURA")</f>
        <v>INFRAESTRUCTURA</v>
      </c>
      <c r="F10" s="262"/>
      <c r="G10" s="263"/>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8" t="s">
        <v>8</v>
      </c>
      <c r="M15" s="25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4"/>
      <c r="I20" s="141"/>
      <c r="J20" s="142"/>
      <c r="K20" s="143"/>
      <c r="L20" s="144"/>
      <c r="M20" s="144"/>
      <c r="N20" s="127">
        <f>+(M20-L20)/30</f>
        <v>0</v>
      </c>
      <c r="O20" s="130"/>
      <c r="U20" s="126"/>
      <c r="V20" s="107">
        <f ca="1">NOW()</f>
        <v>44194.924655439812</v>
      </c>
      <c r="W20" s="107">
        <f ca="1">NOW()</f>
        <v>44194.924655439812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1"/>
      <c r="I37" s="122"/>
      <c r="J37" s="122"/>
      <c r="K37" s="122"/>
      <c r="L37" s="122"/>
      <c r="M37" s="122"/>
      <c r="N37" s="122"/>
      <c r="O37" s="123"/>
    </row>
    <row r="38" spans="1:16" ht="21" customHeight="1" x14ac:dyDescent="0.25">
      <c r="A38" s="9"/>
      <c r="B38" s="259" t="e">
        <f>VLOOKUP(B20,EAS!A2:B1439,2,0)</f>
        <v>#N/A</v>
      </c>
      <c r="C38" s="259"/>
      <c r="D38" s="259"/>
      <c r="E38" s="259"/>
      <c r="F38" s="259"/>
      <c r="G38" s="5"/>
      <c r="H38" s="124"/>
      <c r="I38" s="268" t="s">
        <v>7</v>
      </c>
      <c r="J38" s="268"/>
      <c r="K38" s="268"/>
      <c r="L38" s="268"/>
      <c r="M38" s="268"/>
      <c r="N38" s="268"/>
      <c r="O38" s="125"/>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2"/>
      <c r="F160" s="201" t="s">
        <v>15</v>
      </c>
      <c r="G160" s="201"/>
      <c r="H160" s="201"/>
      <c r="I160" s="200" t="s">
        <v>16</v>
      </c>
      <c r="J160" s="201"/>
      <c r="K160" s="201"/>
      <c r="L160" s="201"/>
      <c r="M160" s="201"/>
      <c r="N160" s="201"/>
      <c r="O160" s="202"/>
      <c r="P160" s="78"/>
    </row>
    <row r="161" spans="1:28" ht="51.75" customHeight="1" x14ac:dyDescent="0.25">
      <c r="A161" s="225" t="s">
        <v>2664</v>
      </c>
      <c r="B161" s="226"/>
      <c r="C161" s="226"/>
      <c r="D161" s="226"/>
      <c r="E161" s="227"/>
      <c r="F161" s="228" t="s">
        <v>2665</v>
      </c>
      <c r="G161" s="228"/>
      <c r="H161" s="228"/>
      <c r="I161" s="225" t="s">
        <v>2635</v>
      </c>
      <c r="J161" s="226"/>
      <c r="K161" s="226"/>
      <c r="L161" s="226"/>
      <c r="M161" s="226"/>
      <c r="N161" s="226"/>
      <c r="O161" s="227"/>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9" t="s">
        <v>2618</v>
      </c>
      <c r="C163" s="229"/>
      <c r="D163" s="229"/>
      <c r="E163" s="8"/>
      <c r="F163" s="5"/>
      <c r="G163" s="230" t="s">
        <v>2618</v>
      </c>
      <c r="H163" s="230"/>
      <c r="I163" s="231" t="s">
        <v>1164</v>
      </c>
      <c r="J163" s="232"/>
      <c r="K163" s="232"/>
      <c r="L163" s="232"/>
      <c r="M163" s="23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3" t="s">
        <v>2648</v>
      </c>
      <c r="J165" s="234"/>
      <c r="K165" s="234"/>
      <c r="L165" s="234"/>
      <c r="M165" s="234"/>
      <c r="N165" s="234"/>
      <c r="O165" s="235"/>
      <c r="U165" s="51"/>
    </row>
    <row r="166" spans="1:28" x14ac:dyDescent="0.25">
      <c r="A166" s="9"/>
      <c r="B166" s="203" t="s">
        <v>2662</v>
      </c>
      <c r="C166" s="203"/>
      <c r="D166" s="203"/>
      <c r="E166" s="8"/>
      <c r="F166" s="5"/>
      <c r="H166" s="83" t="s">
        <v>2661</v>
      </c>
      <c r="I166" s="233"/>
      <c r="J166" s="234"/>
      <c r="K166" s="234"/>
      <c r="L166" s="234"/>
      <c r="M166" s="234"/>
      <c r="N166" s="234"/>
      <c r="O166" s="23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2"/>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9" t="s">
        <v>2670</v>
      </c>
      <c r="C174" s="189"/>
      <c r="D174" s="189"/>
      <c r="E174" s="189"/>
      <c r="F174" s="189"/>
      <c r="G174" s="189"/>
      <c r="H174" s="20"/>
      <c r="I174" s="196" t="s">
        <v>2678</v>
      </c>
      <c r="J174" s="197"/>
      <c r="K174" s="197"/>
      <c r="L174" s="197"/>
      <c r="M174" s="197"/>
      <c r="O174" s="177" t="str">
        <f>HYPERLINK("#Integrante_5!A1","INICIO")</f>
        <v>INICIO</v>
      </c>
      <c r="Q174" s="19"/>
      <c r="R174" s="19"/>
      <c r="S174" s="19"/>
      <c r="T174" s="19"/>
      <c r="U174" s="19"/>
      <c r="V174" s="19"/>
      <c r="W174" s="19"/>
      <c r="X174" s="19"/>
      <c r="Y174" s="19"/>
      <c r="Z174" s="19"/>
      <c r="AA174" s="19"/>
      <c r="AB174" s="19"/>
    </row>
    <row r="175" spans="1:28" ht="23.25" x14ac:dyDescent="0.25">
      <c r="A175" s="9"/>
      <c r="B175" s="190" t="s">
        <v>17</v>
      </c>
      <c r="C175" s="191"/>
      <c r="D175" s="192"/>
      <c r="E175" s="196" t="s">
        <v>2620</v>
      </c>
      <c r="F175" s="197"/>
      <c r="G175" s="198"/>
      <c r="H175" s="5"/>
      <c r="I175" s="190" t="s">
        <v>17</v>
      </c>
      <c r="J175" s="191"/>
      <c r="K175" s="191"/>
      <c r="L175" s="192"/>
      <c r="M175" s="250" t="s">
        <v>2679</v>
      </c>
      <c r="O175" s="8"/>
      <c r="Q175" s="19"/>
      <c r="R175" s="19"/>
      <c r="S175" s="156"/>
      <c r="T175" s="19"/>
      <c r="U175" s="19"/>
      <c r="V175" s="19"/>
      <c r="W175" s="19"/>
      <c r="X175" s="19"/>
      <c r="Y175" s="19"/>
      <c r="Z175" s="19"/>
      <c r="AA175" s="19"/>
      <c r="AB175" s="19"/>
    </row>
    <row r="176" spans="1:28" ht="23.25" x14ac:dyDescent="0.25">
      <c r="A176" s="9"/>
      <c r="B176" s="193"/>
      <c r="C176" s="194"/>
      <c r="D176" s="195"/>
      <c r="E176" s="156" t="s">
        <v>2621</v>
      </c>
      <c r="F176" s="156" t="s">
        <v>2622</v>
      </c>
      <c r="G176" s="156" t="s">
        <v>2623</v>
      </c>
      <c r="H176" s="5"/>
      <c r="I176" s="193"/>
      <c r="J176" s="194"/>
      <c r="K176" s="194"/>
      <c r="L176" s="195"/>
      <c r="M176" s="251"/>
      <c r="O176" s="8"/>
      <c r="Q176" s="19"/>
      <c r="R176" s="19"/>
      <c r="S176" s="156" t="s">
        <v>2623</v>
      </c>
      <c r="T176" s="19"/>
      <c r="U176" s="19"/>
      <c r="V176" s="19"/>
      <c r="W176" s="19"/>
      <c r="X176" s="19"/>
      <c r="Y176" s="19"/>
      <c r="Z176" s="19"/>
      <c r="AA176" s="19"/>
      <c r="AB176" s="19"/>
    </row>
    <row r="177" spans="1:28" ht="23.25" x14ac:dyDescent="0.25">
      <c r="A177" s="9"/>
      <c r="B177" s="242" t="s">
        <v>2670</v>
      </c>
      <c r="C177" s="242"/>
      <c r="D177" s="242"/>
      <c r="E177" s="24">
        <v>0.02</v>
      </c>
      <c r="F177" s="170"/>
      <c r="G177" s="171" t="str">
        <f>IF(F177&gt;0,SUM(E177+F177),"")</f>
        <v/>
      </c>
      <c r="H177" s="5"/>
      <c r="I177" s="239" t="s">
        <v>2672</v>
      </c>
      <c r="J177" s="240"/>
      <c r="K177" s="240"/>
      <c r="L177" s="241"/>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2" t="s">
        <v>1165</v>
      </c>
      <c r="C178" s="242"/>
      <c r="D178" s="242"/>
      <c r="E178" s="24">
        <v>0.02</v>
      </c>
      <c r="F178" s="69"/>
      <c r="G178" s="155" t="str">
        <f>IF(F178&gt;0,SUM(E178+F178),"")</f>
        <v/>
      </c>
      <c r="H178" s="5"/>
      <c r="I178" s="239" t="s">
        <v>1169</v>
      </c>
      <c r="J178" s="240"/>
      <c r="K178" s="241"/>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2" t="s">
        <v>1166</v>
      </c>
      <c r="C179" s="242"/>
      <c r="D179" s="242"/>
      <c r="E179" s="24">
        <v>0.02</v>
      </c>
      <c r="F179" s="69"/>
      <c r="G179" s="155" t="str">
        <f>IF(F179&gt;0,SUM(E179+F179),"")</f>
        <v/>
      </c>
      <c r="H179" s="5"/>
      <c r="I179" s="239" t="s">
        <v>1170</v>
      </c>
      <c r="J179" s="240"/>
      <c r="K179" s="241"/>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2" t="s">
        <v>1167</v>
      </c>
      <c r="C180" s="242"/>
      <c r="D180" s="242"/>
      <c r="E180" s="24">
        <v>0.03</v>
      </c>
      <c r="F180" s="69"/>
      <c r="G180" s="155" t="str">
        <f>IF(F180&gt;0,SUM(E180+F180),"")</f>
        <v/>
      </c>
      <c r="H180" s="5"/>
      <c r="I180" s="239" t="s">
        <v>1171</v>
      </c>
      <c r="J180" s="240"/>
      <c r="K180" s="24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9" t="s">
        <v>1172</v>
      </c>
      <c r="J181" s="240"/>
      <c r="K181" s="241"/>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3" t="s">
        <v>2633</v>
      </c>
      <c r="L183" s="243"/>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2"/>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6" t="s">
        <v>2641</v>
      </c>
      <c r="C190" s="216"/>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2"/>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8" t="s">
        <v>2663</v>
      </c>
      <c r="C197" s="238"/>
      <c r="D197" s="238"/>
      <c r="E197" s="238"/>
      <c r="F197" s="238"/>
      <c r="G197" s="238"/>
      <c r="H197" s="238"/>
      <c r="I197" s="238"/>
      <c r="J197" s="238"/>
      <c r="K197" s="238"/>
      <c r="L197" s="238"/>
      <c r="M197" s="238"/>
      <c r="N197" s="238"/>
      <c r="O197" s="8"/>
    </row>
    <row r="198" spans="1:18" x14ac:dyDescent="0.25">
      <c r="A198" s="9"/>
      <c r="B198" s="213"/>
      <c r="C198" s="213"/>
      <c r="D198" s="213"/>
      <c r="E198" s="213"/>
      <c r="F198" s="213"/>
      <c r="G198" s="213"/>
      <c r="H198" s="213"/>
      <c r="I198" s="213"/>
      <c r="J198" s="213"/>
      <c r="K198" s="213"/>
      <c r="L198" s="213"/>
      <c r="M198" s="213"/>
      <c r="N198" s="213"/>
      <c r="O198" s="8"/>
    </row>
    <row r="199" spans="1:18" x14ac:dyDescent="0.25">
      <c r="A199" s="9"/>
      <c r="B199" s="214" t="s">
        <v>2653</v>
      </c>
      <c r="C199" s="215"/>
      <c r="D199" s="215"/>
      <c r="E199" s="215"/>
      <c r="F199" s="215"/>
      <c r="G199" s="215"/>
      <c r="H199" s="215"/>
      <c r="I199" s="215"/>
      <c r="J199" s="215"/>
      <c r="K199" s="215"/>
      <c r="L199" s="215"/>
      <c r="M199" s="215"/>
      <c r="N199" s="21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2" t="s">
        <v>2658</v>
      </c>
      <c r="D2" s="253"/>
      <c r="E2" s="253"/>
      <c r="F2" s="253"/>
      <c r="G2" s="253"/>
      <c r="H2" s="253"/>
      <c r="I2" s="253"/>
      <c r="J2" s="253"/>
      <c r="K2" s="253"/>
      <c r="L2" s="260" t="s">
        <v>2645</v>
      </c>
      <c r="M2" s="260"/>
      <c r="N2" s="265" t="s">
        <v>2646</v>
      </c>
      <c r="O2" s="266"/>
    </row>
    <row r="3" spans="1:20" ht="33" customHeight="1" x14ac:dyDescent="0.25">
      <c r="A3" s="9"/>
      <c r="B3" s="8"/>
      <c r="C3" s="254"/>
      <c r="D3" s="255"/>
      <c r="E3" s="255"/>
      <c r="F3" s="255"/>
      <c r="G3" s="255"/>
      <c r="H3" s="255"/>
      <c r="I3" s="255"/>
      <c r="J3" s="255"/>
      <c r="K3" s="255"/>
      <c r="L3" s="267" t="s">
        <v>1</v>
      </c>
      <c r="M3" s="267"/>
      <c r="N3" s="267" t="s">
        <v>2647</v>
      </c>
      <c r="O3" s="269"/>
    </row>
    <row r="4" spans="1:20" ht="24.75" customHeight="1" thickBot="1" x14ac:dyDescent="0.3">
      <c r="A4" s="10"/>
      <c r="B4" s="12"/>
      <c r="C4" s="256"/>
      <c r="D4" s="257"/>
      <c r="E4" s="257"/>
      <c r="F4" s="257"/>
      <c r="G4" s="257"/>
      <c r="H4" s="257"/>
      <c r="I4" s="257"/>
      <c r="J4" s="257"/>
      <c r="K4" s="257"/>
      <c r="L4" s="236" t="s">
        <v>0</v>
      </c>
      <c r="M4" s="236"/>
      <c r="N4" s="236"/>
      <c r="O4" s="237"/>
      <c r="P4" s="163">
        <f ca="1">NOW()</f>
        <v>44194.924655439812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1" t="str">
        <f>HYPERLINK("#Integrante_6!A109","CAPACIDAD RESIDUAL")</f>
        <v>CAPACIDAD RESIDUAL</v>
      </c>
      <c r="F8" s="262"/>
      <c r="G8" s="263"/>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1" t="str">
        <f>HYPERLINK("#Integrante_6!A162","TALENTO HUMANO")</f>
        <v>TALENTO HUMANO</v>
      </c>
      <c r="F9" s="262"/>
      <c r="G9" s="263"/>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1" t="str">
        <f>HYPERLINK("#Integrante_6!F162","INFRAESTRUCTURA")</f>
        <v>INFRAESTRUCTURA</v>
      </c>
      <c r="F10" s="262"/>
      <c r="G10" s="263"/>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8" t="s">
        <v>8</v>
      </c>
      <c r="M15" s="258"/>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4"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4"/>
      <c r="I20" s="141"/>
      <c r="J20" s="142"/>
      <c r="K20" s="143"/>
      <c r="L20" s="144"/>
      <c r="M20" s="144"/>
      <c r="N20" s="127">
        <f>+(M20-L20)/30</f>
        <v>0</v>
      </c>
      <c r="O20" s="130"/>
      <c r="U20" s="126"/>
      <c r="V20" s="107">
        <f ca="1">NOW()</f>
        <v>44194.924655439812</v>
      </c>
      <c r="W20" s="107">
        <f ca="1">NOW()</f>
        <v>44194.924655439812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9" t="s">
        <v>2</v>
      </c>
      <c r="C37" s="229"/>
      <c r="D37" s="229"/>
      <c r="E37" s="229"/>
      <c r="F37" s="229"/>
      <c r="G37" s="5"/>
      <c r="H37" s="121"/>
      <c r="I37" s="122"/>
      <c r="J37" s="122"/>
      <c r="K37" s="122"/>
      <c r="L37" s="122"/>
      <c r="M37" s="122"/>
      <c r="N37" s="122"/>
      <c r="O37" s="123"/>
    </row>
    <row r="38" spans="1:16" ht="21" customHeight="1" x14ac:dyDescent="0.25">
      <c r="A38" s="9"/>
      <c r="B38" s="259" t="e">
        <f>VLOOKUP(B20,EAS!A2:B1439,2,0)</f>
        <v>#N/A</v>
      </c>
      <c r="C38" s="259"/>
      <c r="D38" s="259"/>
      <c r="E38" s="259"/>
      <c r="F38" s="259"/>
      <c r="G38" s="5"/>
      <c r="H38" s="124"/>
      <c r="I38" s="268" t="s">
        <v>7</v>
      </c>
      <c r="J38" s="268"/>
      <c r="K38" s="268"/>
      <c r="L38" s="268"/>
      <c r="M38" s="268"/>
      <c r="N38" s="268"/>
      <c r="O38" s="125"/>
    </row>
    <row r="39" spans="1:16" ht="42.95" customHeight="1" thickBot="1" x14ac:dyDescent="0.3">
      <c r="A39" s="10"/>
      <c r="B39" s="11"/>
      <c r="C39" s="11"/>
      <c r="D39" s="11"/>
      <c r="E39" s="11"/>
      <c r="F39" s="11"/>
      <c r="G39" s="11"/>
      <c r="H39" s="10"/>
      <c r="I39" s="199"/>
      <c r="J39" s="199"/>
      <c r="K39" s="199"/>
      <c r="L39" s="199"/>
      <c r="M39" s="199"/>
      <c r="N39" s="19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8"/>
    </row>
    <row r="42" spans="1:16" ht="8.25" customHeight="1" thickBot="1" x14ac:dyDescent="0.3"/>
    <row r="43" spans="1:16" s="19" customFormat="1" ht="31.5" customHeight="1" thickBot="1" x14ac:dyDescent="0.3">
      <c r="A43" s="204" t="s">
        <v>4</v>
      </c>
      <c r="B43" s="205"/>
      <c r="C43" s="205"/>
      <c r="D43" s="205"/>
      <c r="E43" s="205"/>
      <c r="F43" s="205"/>
      <c r="G43" s="205"/>
      <c r="H43" s="205"/>
      <c r="I43" s="205"/>
      <c r="J43" s="205"/>
      <c r="K43" s="205"/>
      <c r="L43" s="205"/>
      <c r="M43" s="205"/>
      <c r="N43" s="205"/>
      <c r="O43" s="206"/>
      <c r="P43" s="78"/>
    </row>
    <row r="44" spans="1:16" ht="15" customHeight="1" x14ac:dyDescent="0.25">
      <c r="A44" s="207" t="s">
        <v>2659</v>
      </c>
      <c r="B44" s="208"/>
      <c r="C44" s="208"/>
      <c r="D44" s="208"/>
      <c r="E44" s="208"/>
      <c r="F44" s="208"/>
      <c r="G44" s="208"/>
      <c r="H44" s="208"/>
      <c r="I44" s="208"/>
      <c r="J44" s="208"/>
      <c r="K44" s="208"/>
      <c r="L44" s="208"/>
      <c r="M44" s="208"/>
      <c r="N44" s="208"/>
      <c r="O44" s="209"/>
    </row>
    <row r="45" spans="1:16" x14ac:dyDescent="0.25">
      <c r="A45" s="210"/>
      <c r="B45" s="211"/>
      <c r="C45" s="211"/>
      <c r="D45" s="211"/>
      <c r="E45" s="211"/>
      <c r="F45" s="211"/>
      <c r="G45" s="211"/>
      <c r="H45" s="211"/>
      <c r="I45" s="211"/>
      <c r="J45" s="211"/>
      <c r="K45" s="211"/>
      <c r="L45" s="211"/>
      <c r="M45" s="211"/>
      <c r="N45" s="211"/>
      <c r="O45" s="21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4" t="s">
        <v>2638</v>
      </c>
      <c r="B109" s="205"/>
      <c r="C109" s="205"/>
      <c r="D109" s="205"/>
      <c r="E109" s="205"/>
      <c r="F109" s="205"/>
      <c r="G109" s="205"/>
      <c r="H109" s="205"/>
      <c r="I109" s="205"/>
      <c r="J109" s="205"/>
      <c r="K109" s="205"/>
      <c r="L109" s="205"/>
      <c r="M109" s="205"/>
      <c r="N109" s="205"/>
      <c r="O109" s="206"/>
      <c r="P109" s="78"/>
    </row>
    <row r="110" spans="1:16" ht="15" customHeight="1" x14ac:dyDescent="0.25">
      <c r="A110" s="207" t="s">
        <v>2660</v>
      </c>
      <c r="B110" s="208"/>
      <c r="C110" s="208"/>
      <c r="D110" s="208"/>
      <c r="E110" s="208"/>
      <c r="F110" s="208"/>
      <c r="G110" s="208"/>
      <c r="H110" s="208"/>
      <c r="I110" s="208"/>
      <c r="J110" s="208"/>
      <c r="K110" s="208"/>
      <c r="L110" s="208"/>
      <c r="M110" s="208"/>
      <c r="N110" s="208"/>
      <c r="O110" s="209"/>
    </row>
    <row r="111" spans="1:16" x14ac:dyDescent="0.25">
      <c r="A111" s="210"/>
      <c r="B111" s="211"/>
      <c r="C111" s="211"/>
      <c r="D111" s="211"/>
      <c r="E111" s="211"/>
      <c r="F111" s="211"/>
      <c r="G111" s="211"/>
      <c r="H111" s="211"/>
      <c r="I111" s="211"/>
      <c r="J111" s="211"/>
      <c r="K111" s="211"/>
      <c r="L111" s="211"/>
      <c r="M111" s="211"/>
      <c r="N111" s="211"/>
      <c r="O111" s="212"/>
    </row>
    <row r="112" spans="1:16" s="1" customFormat="1" ht="26.25" customHeight="1" x14ac:dyDescent="0.25">
      <c r="I112" s="217" t="s">
        <v>9</v>
      </c>
      <c r="J112" s="21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8"/>
    </row>
    <row r="163" spans="1:28" ht="51.75" customHeight="1" x14ac:dyDescent="0.25">
      <c r="A163" s="225" t="s">
        <v>2664</v>
      </c>
      <c r="B163" s="226"/>
      <c r="C163" s="226"/>
      <c r="D163" s="226"/>
      <c r="E163" s="227"/>
      <c r="F163" s="228" t="s">
        <v>2665</v>
      </c>
      <c r="G163" s="228"/>
      <c r="H163" s="228"/>
      <c r="I163" s="225" t="s">
        <v>2635</v>
      </c>
      <c r="J163" s="226"/>
      <c r="K163" s="226"/>
      <c r="L163" s="226"/>
      <c r="M163" s="226"/>
      <c r="N163" s="226"/>
      <c r="O163" s="227"/>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9" t="s">
        <v>2618</v>
      </c>
      <c r="C165" s="229"/>
      <c r="D165" s="229"/>
      <c r="E165" s="8"/>
      <c r="F165" s="5"/>
      <c r="G165" s="230" t="s">
        <v>2618</v>
      </c>
      <c r="H165" s="230"/>
      <c r="I165" s="231" t="s">
        <v>1164</v>
      </c>
      <c r="J165" s="232"/>
      <c r="K165" s="232"/>
      <c r="L165" s="232"/>
      <c r="M165" s="23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3" t="s">
        <v>2648</v>
      </c>
      <c r="J167" s="234"/>
      <c r="K167" s="234"/>
      <c r="L167" s="234"/>
      <c r="M167" s="234"/>
      <c r="N167" s="234"/>
      <c r="O167" s="235"/>
      <c r="U167" s="51"/>
    </row>
    <row r="168" spans="1:28" x14ac:dyDescent="0.25">
      <c r="A168" s="9"/>
      <c r="B168" s="203" t="s">
        <v>2662</v>
      </c>
      <c r="C168" s="203"/>
      <c r="D168" s="203"/>
      <c r="E168" s="8"/>
      <c r="F168" s="5"/>
      <c r="H168" s="83" t="s">
        <v>2661</v>
      </c>
      <c r="I168" s="233"/>
      <c r="J168" s="234"/>
      <c r="K168" s="234"/>
      <c r="L168" s="234"/>
      <c r="M168" s="234"/>
      <c r="N168" s="234"/>
      <c r="O168" s="23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2"/>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9" t="s">
        <v>2670</v>
      </c>
      <c r="C176" s="189"/>
      <c r="D176" s="189"/>
      <c r="E176" s="189"/>
      <c r="F176" s="189"/>
      <c r="G176" s="189"/>
      <c r="H176" s="20"/>
      <c r="I176" s="196" t="s">
        <v>2674</v>
      </c>
      <c r="J176" s="197"/>
      <c r="K176" s="197"/>
      <c r="L176" s="197"/>
      <c r="M176" s="197"/>
      <c r="O176" s="177" t="str">
        <f>HYPERLINK("#Integrante_6!A1","INICIO")</f>
        <v>INICIO</v>
      </c>
      <c r="Q176" s="19"/>
      <c r="R176" s="19"/>
      <c r="S176" s="19"/>
      <c r="T176" s="19"/>
      <c r="U176" s="19"/>
      <c r="V176" s="19"/>
      <c r="W176" s="19"/>
      <c r="X176" s="19"/>
      <c r="Y176" s="19"/>
      <c r="Z176" s="19"/>
      <c r="AA176" s="19"/>
      <c r="AB176" s="19"/>
    </row>
    <row r="177" spans="1:28" ht="23.25" x14ac:dyDescent="0.25">
      <c r="A177" s="9"/>
      <c r="B177" s="190" t="s">
        <v>17</v>
      </c>
      <c r="C177" s="191"/>
      <c r="D177" s="192"/>
      <c r="E177" s="196" t="s">
        <v>2620</v>
      </c>
      <c r="F177" s="197"/>
      <c r="G177" s="198"/>
      <c r="H177" s="5"/>
      <c r="I177" s="190" t="s">
        <v>17</v>
      </c>
      <c r="J177" s="191"/>
      <c r="K177" s="191"/>
      <c r="L177" s="192"/>
      <c r="M177" s="250" t="s">
        <v>2679</v>
      </c>
      <c r="O177" s="8"/>
      <c r="Q177" s="19"/>
      <c r="R177" s="19"/>
      <c r="S177" s="156"/>
      <c r="T177" s="19"/>
      <c r="U177" s="19"/>
      <c r="V177" s="19"/>
      <c r="W177" s="19"/>
      <c r="X177" s="19"/>
      <c r="Y177" s="19"/>
      <c r="Z177" s="19"/>
      <c r="AA177" s="19"/>
      <c r="AB177" s="19"/>
    </row>
    <row r="178" spans="1:28" ht="23.25" x14ac:dyDescent="0.25">
      <c r="A178" s="9"/>
      <c r="B178" s="193"/>
      <c r="C178" s="194"/>
      <c r="D178" s="195"/>
      <c r="E178" s="156" t="s">
        <v>2621</v>
      </c>
      <c r="F178" s="156" t="s">
        <v>2622</v>
      </c>
      <c r="G178" s="156" t="s">
        <v>2623</v>
      </c>
      <c r="H178" s="5"/>
      <c r="I178" s="193"/>
      <c r="J178" s="194"/>
      <c r="K178" s="194"/>
      <c r="L178" s="195"/>
      <c r="M178" s="251"/>
      <c r="O178" s="8"/>
      <c r="Q178" s="19"/>
      <c r="R178" s="19"/>
      <c r="S178" s="156" t="s">
        <v>2623</v>
      </c>
      <c r="T178" s="19"/>
      <c r="U178" s="19"/>
      <c r="V178" s="19"/>
      <c r="W178" s="19"/>
      <c r="X178" s="19"/>
      <c r="Y178" s="19"/>
      <c r="Z178" s="19"/>
      <c r="AA178" s="19"/>
      <c r="AB178" s="19"/>
    </row>
    <row r="179" spans="1:28" ht="23.25" x14ac:dyDescent="0.25">
      <c r="A179" s="9"/>
      <c r="B179" s="242" t="s">
        <v>2670</v>
      </c>
      <c r="C179" s="242"/>
      <c r="D179" s="242"/>
      <c r="E179" s="24">
        <v>0.02</v>
      </c>
      <c r="F179" s="170"/>
      <c r="G179" s="171" t="str">
        <f>IF(F179&gt;0,SUM(E179+F179),"")</f>
        <v/>
      </c>
      <c r="H179" s="5"/>
      <c r="I179" s="239" t="s">
        <v>2672</v>
      </c>
      <c r="J179" s="240"/>
      <c r="K179" s="240"/>
      <c r="L179" s="241"/>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2" t="s">
        <v>1165</v>
      </c>
      <c r="C180" s="242"/>
      <c r="D180" s="242"/>
      <c r="E180" s="24">
        <v>0.02</v>
      </c>
      <c r="F180" s="69"/>
      <c r="G180" s="155" t="str">
        <f>IF(F180&gt;0,SUM(E180+F180),"")</f>
        <v/>
      </c>
      <c r="H180" s="5"/>
      <c r="I180" s="239" t="s">
        <v>1169</v>
      </c>
      <c r="J180" s="240"/>
      <c r="K180" s="24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2" t="s">
        <v>1166</v>
      </c>
      <c r="C181" s="242"/>
      <c r="D181" s="242"/>
      <c r="E181" s="24">
        <v>0.02</v>
      </c>
      <c r="F181" s="69"/>
      <c r="G181" s="155" t="str">
        <f>IF(F181&gt;0,SUM(E181+F181),"")</f>
        <v/>
      </c>
      <c r="H181" s="5"/>
      <c r="I181" s="239" t="s">
        <v>1170</v>
      </c>
      <c r="J181" s="240"/>
      <c r="K181" s="24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2" t="s">
        <v>1167</v>
      </c>
      <c r="C182" s="242"/>
      <c r="D182" s="242"/>
      <c r="E182" s="24">
        <v>0.03</v>
      </c>
      <c r="F182" s="69"/>
      <c r="G182" s="155" t="str">
        <f>IF(F182&gt;0,SUM(E182+F182),"")</f>
        <v/>
      </c>
      <c r="H182" s="5"/>
      <c r="I182" s="239" t="s">
        <v>1171</v>
      </c>
      <c r="J182" s="240"/>
      <c r="K182" s="24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9" t="s">
        <v>1172</v>
      </c>
      <c r="J183" s="240"/>
      <c r="K183" s="24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3" t="s">
        <v>2633</v>
      </c>
      <c r="L185" s="243"/>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6" t="s">
        <v>2641</v>
      </c>
      <c r="C192" s="216"/>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8" t="s">
        <v>2663</v>
      </c>
      <c r="C199" s="238"/>
      <c r="D199" s="238"/>
      <c r="E199" s="238"/>
      <c r="F199" s="238"/>
      <c r="G199" s="238"/>
      <c r="H199" s="238"/>
      <c r="I199" s="238"/>
      <c r="J199" s="238"/>
      <c r="K199" s="238"/>
      <c r="L199" s="238"/>
      <c r="M199" s="238"/>
      <c r="N199" s="238"/>
      <c r="O199" s="8"/>
    </row>
    <row r="200" spans="1:18" x14ac:dyDescent="0.25">
      <c r="A200" s="9"/>
      <c r="B200" s="213"/>
      <c r="C200" s="213"/>
      <c r="D200" s="213"/>
      <c r="E200" s="213"/>
      <c r="F200" s="213"/>
      <c r="G200" s="213"/>
      <c r="H200" s="213"/>
      <c r="I200" s="213"/>
      <c r="J200" s="213"/>
      <c r="K200" s="213"/>
      <c r="L200" s="213"/>
      <c r="M200" s="213"/>
      <c r="N200" s="213"/>
      <c r="O200" s="8"/>
    </row>
    <row r="201" spans="1:18" x14ac:dyDescent="0.25">
      <c r="A201" s="9"/>
      <c r="B201" s="214" t="s">
        <v>2653</v>
      </c>
      <c r="C201" s="215"/>
      <c r="D201" s="215"/>
      <c r="E201" s="215"/>
      <c r="F201" s="215"/>
      <c r="G201" s="215"/>
      <c r="H201" s="215"/>
      <c r="I201" s="215"/>
      <c r="J201" s="215"/>
      <c r="K201" s="215"/>
      <c r="L201" s="215"/>
      <c r="M201" s="215"/>
      <c r="N201" s="21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2020-12-30T03:10:43Z</cp:lastPrinted>
  <dcterms:created xsi:type="dcterms:W3CDTF">2020-10-14T21:57:42Z</dcterms:created>
  <dcterms:modified xsi:type="dcterms:W3CDTF">2020-12-30T03:11:35Z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